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_2024/VZMR/FIDIC/Vltava, ř.km 80,3-84,2-osazení pevného plavebního značení/PD vč. soupisu/PDPS/Soupis prací/"/>
    </mc:Choice>
  </mc:AlternateContent>
  <xr:revisionPtr revIDLastSave="10" documentId="13_ncr:1_{E565E0FC-8B65-4E26-B9B8-15AE3A12D277}" xr6:coauthVersionLast="47" xr6:coauthVersionMax="47" xr10:uidLastSave="{7A5E5E55-7CB3-4344-BDDD-E48AE09BE1D3}"/>
  <bookViews>
    <workbookView xWindow="28680" yWindow="-795" windowWidth="29040" windowHeight="15720" activeTab="4" xr2:uid="{00000000-000D-0000-FFFF-FFFF00000000}"/>
  </bookViews>
  <sheets>
    <sheet name="Rekapitulace stavby" sheetId="1" r:id="rId1"/>
    <sheet name="00 - VRN" sheetId="2" r:id="rId2"/>
    <sheet name="01 - PS 01" sheetId="3" r:id="rId3"/>
    <sheet name="02 - PS 02" sheetId="4" r:id="rId4"/>
    <sheet name="03 - PS 03" sheetId="5" r:id="rId5"/>
  </sheets>
  <definedNames>
    <definedName name="_xlnm._FilterDatabase" localSheetId="1" hidden="1">'00 - VRN'!$C$120:$K$153</definedName>
    <definedName name="_xlnm._FilterDatabase" localSheetId="2" hidden="1">'01 - PS 01'!$C$117:$K$181</definedName>
    <definedName name="_xlnm._FilterDatabase" localSheetId="3" hidden="1">'02 - PS 02'!$C$117:$K$162</definedName>
    <definedName name="_xlnm._FilterDatabase" localSheetId="4" hidden="1">'03 - PS 03'!$C$117:$K$149</definedName>
    <definedName name="_xlnm.Print_Titles" localSheetId="1">'00 - VRN'!$120:$120</definedName>
    <definedName name="_xlnm.Print_Titles" localSheetId="2">'01 - PS 01'!$117:$117</definedName>
    <definedName name="_xlnm.Print_Titles" localSheetId="3">'02 - PS 02'!$117:$117</definedName>
    <definedName name="_xlnm.Print_Titles" localSheetId="4">'03 - PS 03'!$117:$117</definedName>
    <definedName name="_xlnm.Print_Titles" localSheetId="0">'Rekapitulace stavby'!$92:$92</definedName>
    <definedName name="_xlnm.Print_Area" localSheetId="1">'00 - VRN'!$C$108:$J$153</definedName>
    <definedName name="_xlnm.Print_Area" localSheetId="2">'01 - PS 01'!$C$105:$J$181</definedName>
    <definedName name="_xlnm.Print_Area" localSheetId="3">'02 - PS 02'!$C$105:$J$162</definedName>
    <definedName name="_xlnm.Print_Area" localSheetId="4">'03 - PS 03'!$C$105:$J$149</definedName>
    <definedName name="_xlnm.Print_Area" localSheetId="0">'Rekapitulace stavby'!$D$4:$AO$76,'Rekapitulace stavby'!$C$82:$AQ$99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44" i="5"/>
  <c r="BH144" i="5"/>
  <c r="BG144" i="5"/>
  <c r="BF144" i="5"/>
  <c r="T144" i="5"/>
  <c r="R144" i="5"/>
  <c r="P144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7" i="5"/>
  <c r="BH127" i="5"/>
  <c r="BG127" i="5"/>
  <c r="BF127" i="5"/>
  <c r="T127" i="5"/>
  <c r="R127" i="5"/>
  <c r="P127" i="5"/>
  <c r="BI121" i="5"/>
  <c r="BH121" i="5"/>
  <c r="BG121" i="5"/>
  <c r="BF121" i="5"/>
  <c r="T121" i="5"/>
  <c r="R121" i="5"/>
  <c r="P121" i="5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112" i="5"/>
  <c r="E7" i="5"/>
  <c r="E85" i="5" s="1"/>
  <c r="J37" i="4"/>
  <c r="J36" i="4"/>
  <c r="AY97" i="1"/>
  <c r="J35" i="4"/>
  <c r="AX97" i="1"/>
  <c r="BI156" i="4"/>
  <c r="BH156" i="4"/>
  <c r="BG156" i="4"/>
  <c r="BF156" i="4"/>
  <c r="T156" i="4"/>
  <c r="R156" i="4"/>
  <c r="P156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29" i="4"/>
  <c r="BH129" i="4"/>
  <c r="BG129" i="4"/>
  <c r="BF129" i="4"/>
  <c r="T129" i="4"/>
  <c r="R129" i="4"/>
  <c r="P129" i="4"/>
  <c r="BI121" i="4"/>
  <c r="BH121" i="4"/>
  <c r="BG121" i="4"/>
  <c r="BF121" i="4"/>
  <c r="T121" i="4"/>
  <c r="T120" i="4" s="1"/>
  <c r="T119" i="4" s="1"/>
  <c r="T118" i="4" s="1"/>
  <c r="R121" i="4"/>
  <c r="R120" i="4" s="1"/>
  <c r="R119" i="4" s="1"/>
  <c r="R118" i="4" s="1"/>
  <c r="P121" i="4"/>
  <c r="P120" i="4" s="1"/>
  <c r="P119" i="4" s="1"/>
  <c r="P118" i="4" s="1"/>
  <c r="AU97" i="1" s="1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 s="1"/>
  <c r="J17" i="4"/>
  <c r="J12" i="4"/>
  <c r="J112" i="4"/>
  <c r="E7" i="4"/>
  <c r="E108" i="4"/>
  <c r="J37" i="3"/>
  <c r="J36" i="3"/>
  <c r="AY96" i="1"/>
  <c r="J35" i="3"/>
  <c r="AX96" i="1" s="1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2" i="3"/>
  <c r="BH142" i="3"/>
  <c r="BG142" i="3"/>
  <c r="BF142" i="3"/>
  <c r="T142" i="3"/>
  <c r="R142" i="3"/>
  <c r="P142" i="3"/>
  <c r="BI136" i="3"/>
  <c r="BH136" i="3"/>
  <c r="BG136" i="3"/>
  <c r="BF136" i="3"/>
  <c r="T136" i="3"/>
  <c r="R136" i="3"/>
  <c r="P136" i="3"/>
  <c r="BI128" i="3"/>
  <c r="BH128" i="3"/>
  <c r="BG128" i="3"/>
  <c r="BF128" i="3"/>
  <c r="T128" i="3"/>
  <c r="R128" i="3"/>
  <c r="R120" i="3" s="1"/>
  <c r="R119" i="3" s="1"/>
  <c r="R118" i="3" s="1"/>
  <c r="P128" i="3"/>
  <c r="BI121" i="3"/>
  <c r="BH121" i="3"/>
  <c r="BG121" i="3"/>
  <c r="BF121" i="3"/>
  <c r="T121" i="3"/>
  <c r="T120" i="3" s="1"/>
  <c r="T119" i="3" s="1"/>
  <c r="T118" i="3" s="1"/>
  <c r="R121" i="3"/>
  <c r="P121" i="3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/>
  <c r="J17" i="3"/>
  <c r="J12" i="3"/>
  <c r="J112" i="3"/>
  <c r="E7" i="3"/>
  <c r="E108" i="3"/>
  <c r="J37" i="2"/>
  <c r="J36" i="2"/>
  <c r="AY95" i="1"/>
  <c r="J35" i="2"/>
  <c r="AX95" i="1" s="1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T129" i="2"/>
  <c r="R130" i="2"/>
  <c r="R129" i="2"/>
  <c r="P130" i="2"/>
  <c r="P129" i="2"/>
  <c r="BI127" i="2"/>
  <c r="BH127" i="2"/>
  <c r="BG127" i="2"/>
  <c r="BF127" i="2"/>
  <c r="T127" i="2"/>
  <c r="R127" i="2"/>
  <c r="P127" i="2"/>
  <c r="BI124" i="2"/>
  <c r="F37" i="2" s="1"/>
  <c r="BH124" i="2"/>
  <c r="F36" i="2" s="1"/>
  <c r="BC95" i="1" s="1"/>
  <c r="BG124" i="2"/>
  <c r="BF124" i="2"/>
  <c r="J34" i="2" s="1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2" i="2"/>
  <c r="J115" i="2"/>
  <c r="E7" i="2"/>
  <c r="E111" i="2"/>
  <c r="L90" i="1"/>
  <c r="AM90" i="1"/>
  <c r="AM89" i="1"/>
  <c r="L89" i="1"/>
  <c r="AM87" i="1"/>
  <c r="L87" i="1"/>
  <c r="L85" i="1"/>
  <c r="L84" i="1"/>
  <c r="BK151" i="2"/>
  <c r="J136" i="2"/>
  <c r="BK154" i="3"/>
  <c r="J176" i="3"/>
  <c r="J142" i="3"/>
  <c r="J121" i="3"/>
  <c r="BK142" i="3"/>
  <c r="J150" i="4"/>
  <c r="J156" i="4"/>
  <c r="BK134" i="4"/>
  <c r="BK129" i="4"/>
  <c r="J121" i="4"/>
  <c r="BK132" i="5"/>
  <c r="J127" i="5"/>
  <c r="J144" i="5"/>
  <c r="J138" i="2"/>
  <c r="BK134" i="2"/>
  <c r="BK149" i="3"/>
  <c r="BK167" i="3"/>
  <c r="BK136" i="3"/>
  <c r="BK176" i="3"/>
  <c r="J128" i="3"/>
  <c r="BK146" i="4"/>
  <c r="J134" i="4"/>
  <c r="J132" i="5"/>
  <c r="BK145" i="2"/>
  <c r="BK141" i="2"/>
  <c r="J130" i="2"/>
  <c r="J127" i="2"/>
  <c r="F35" i="2"/>
  <c r="J149" i="3"/>
  <c r="BK137" i="4"/>
  <c r="J146" i="4"/>
  <c r="BK121" i="4"/>
  <c r="J135" i="5"/>
  <c r="BK135" i="5"/>
  <c r="BK148" i="2"/>
  <c r="J145" i="2"/>
  <c r="BK130" i="2"/>
  <c r="BK124" i="2"/>
  <c r="J134" i="2"/>
  <c r="BK136" i="2"/>
  <c r="J170" i="3"/>
  <c r="J157" i="3"/>
  <c r="BK157" i="3"/>
  <c r="J167" i="3"/>
  <c r="BK156" i="4"/>
  <c r="BK150" i="4"/>
  <c r="BK138" i="5"/>
  <c r="J148" i="2"/>
  <c r="J151" i="2"/>
  <c r="J141" i="2"/>
  <c r="BK127" i="2"/>
  <c r="J124" i="2"/>
  <c r="AS94" i="1"/>
  <c r="BK170" i="3"/>
  <c r="BK163" i="3"/>
  <c r="J163" i="3"/>
  <c r="BK128" i="3"/>
  <c r="J154" i="3"/>
  <c r="BK121" i="3"/>
  <c r="J137" i="4"/>
  <c r="BK127" i="5"/>
  <c r="BK138" i="2"/>
  <c r="J136" i="3"/>
  <c r="J143" i="4"/>
  <c r="J138" i="5"/>
  <c r="J121" i="5"/>
  <c r="J129" i="4"/>
  <c r="BK143" i="4"/>
  <c r="BK144" i="5"/>
  <c r="BK121" i="5"/>
  <c r="F34" i="2" l="1"/>
  <c r="R123" i="2"/>
  <c r="P144" i="2"/>
  <c r="BK123" i="2"/>
  <c r="J123" i="2" s="1"/>
  <c r="J98" i="2" s="1"/>
  <c r="P133" i="2"/>
  <c r="P122" i="2" s="1"/>
  <c r="P121" i="2" s="1"/>
  <c r="AU95" i="1" s="1"/>
  <c r="BK133" i="2"/>
  <c r="J133" i="2" s="1"/>
  <c r="J100" i="2" s="1"/>
  <c r="T144" i="2"/>
  <c r="P120" i="3"/>
  <c r="P119" i="3" s="1"/>
  <c r="P118" i="3" s="1"/>
  <c r="AU96" i="1" s="1"/>
  <c r="T123" i="2"/>
  <c r="R144" i="2"/>
  <c r="BK120" i="5"/>
  <c r="J120" i="5" s="1"/>
  <c r="J98" i="5" s="1"/>
  <c r="T133" i="2"/>
  <c r="BK120" i="4"/>
  <c r="BK119" i="4" s="1"/>
  <c r="J119" i="4" s="1"/>
  <c r="J97" i="4" s="1"/>
  <c r="P120" i="5"/>
  <c r="P119" i="5"/>
  <c r="P118" i="5"/>
  <c r="AU98" i="1"/>
  <c r="R133" i="2"/>
  <c r="R120" i="5"/>
  <c r="R119" i="5"/>
  <c r="R118" i="5"/>
  <c r="P123" i="2"/>
  <c r="BK144" i="2"/>
  <c r="J144" i="2"/>
  <c r="J101" i="2"/>
  <c r="BK120" i="3"/>
  <c r="J120" i="3" s="1"/>
  <c r="J98" i="3" s="1"/>
  <c r="T120" i="5"/>
  <c r="T119" i="5"/>
  <c r="T118" i="5" s="1"/>
  <c r="BK129" i="2"/>
  <c r="J129" i="2"/>
  <c r="J99" i="2"/>
  <c r="BE121" i="5"/>
  <c r="F92" i="5"/>
  <c r="BE132" i="5"/>
  <c r="BE144" i="5"/>
  <c r="E108" i="5"/>
  <c r="BE127" i="5"/>
  <c r="J89" i="5"/>
  <c r="BE135" i="5"/>
  <c r="BE138" i="5"/>
  <c r="E85" i="4"/>
  <c r="BE150" i="4"/>
  <c r="J89" i="4"/>
  <c r="F92" i="4"/>
  <c r="BE121" i="4"/>
  <c r="BE129" i="4"/>
  <c r="BE134" i="4"/>
  <c r="BE137" i="4"/>
  <c r="BE156" i="4"/>
  <c r="BE146" i="4"/>
  <c r="BE143" i="4"/>
  <c r="J89" i="3"/>
  <c r="F92" i="3"/>
  <c r="BE176" i="3"/>
  <c r="E85" i="3"/>
  <c r="BE121" i="3"/>
  <c r="BE128" i="3"/>
  <c r="BE149" i="3"/>
  <c r="BE142" i="3"/>
  <c r="BE154" i="3"/>
  <c r="BE136" i="3"/>
  <c r="BE167" i="3"/>
  <c r="BE170" i="3"/>
  <c r="BE157" i="3"/>
  <c r="BE163" i="3"/>
  <c r="BE134" i="2"/>
  <c r="BE136" i="2"/>
  <c r="BE151" i="2"/>
  <c r="AW95" i="1"/>
  <c r="E85" i="2"/>
  <c r="J89" i="2"/>
  <c r="F92" i="2"/>
  <c r="BE124" i="2"/>
  <c r="BE127" i="2"/>
  <c r="BE130" i="2"/>
  <c r="BE138" i="2"/>
  <c r="BE141" i="2"/>
  <c r="BB95" i="1"/>
  <c r="BA95" i="1"/>
  <c r="BE145" i="2"/>
  <c r="BE148" i="2"/>
  <c r="BD95" i="1"/>
  <c r="J34" i="3"/>
  <c r="AW96" i="1" s="1"/>
  <c r="F34" i="5"/>
  <c r="BA98" i="1" s="1"/>
  <c r="J34" i="4"/>
  <c r="AW97" i="1"/>
  <c r="J34" i="5"/>
  <c r="AW98" i="1" s="1"/>
  <c r="F35" i="4"/>
  <c r="BB97" i="1" s="1"/>
  <c r="F36" i="5"/>
  <c r="BC98" i="1" s="1"/>
  <c r="F34" i="3"/>
  <c r="BA96" i="1" s="1"/>
  <c r="F37" i="3"/>
  <c r="BD96" i="1" s="1"/>
  <c r="F36" i="3"/>
  <c r="BC96" i="1"/>
  <c r="F34" i="4"/>
  <c r="BA97" i="1" s="1"/>
  <c r="F37" i="5"/>
  <c r="BD98" i="1" s="1"/>
  <c r="F35" i="3"/>
  <c r="BB96" i="1" s="1"/>
  <c r="F35" i="5"/>
  <c r="BB98" i="1" s="1"/>
  <c r="F37" i="4"/>
  <c r="BD97" i="1" s="1"/>
  <c r="F36" i="4"/>
  <c r="BC97" i="1"/>
  <c r="J120" i="4" l="1"/>
  <c r="J98" i="4" s="1"/>
  <c r="BK119" i="3"/>
  <c r="J119" i="3" s="1"/>
  <c r="J97" i="3" s="1"/>
  <c r="T122" i="2"/>
  <c r="T121" i="2"/>
  <c r="R122" i="2"/>
  <c r="R121" i="2" s="1"/>
  <c r="BK119" i="5"/>
  <c r="BK118" i="5" s="1"/>
  <c r="J118" i="5" s="1"/>
  <c r="J96" i="5" s="1"/>
  <c r="BK122" i="2"/>
  <c r="J122" i="2" s="1"/>
  <c r="J97" i="2" s="1"/>
  <c r="BK118" i="4"/>
  <c r="J118" i="4" s="1"/>
  <c r="J30" i="4" s="1"/>
  <c r="AG97" i="1" s="1"/>
  <c r="BK118" i="3"/>
  <c r="J118" i="3"/>
  <c r="J96" i="3" s="1"/>
  <c r="F33" i="3"/>
  <c r="AZ96" i="1" s="1"/>
  <c r="BA94" i="1"/>
  <c r="W30" i="1" s="1"/>
  <c r="AU94" i="1"/>
  <c r="F33" i="2"/>
  <c r="AZ95" i="1" s="1"/>
  <c r="F33" i="4"/>
  <c r="AZ97" i="1" s="1"/>
  <c r="J33" i="2"/>
  <c r="AV95" i="1" s="1"/>
  <c r="AT95" i="1" s="1"/>
  <c r="BD94" i="1"/>
  <c r="W33" i="1" s="1"/>
  <c r="F33" i="5"/>
  <c r="AZ98" i="1" s="1"/>
  <c r="J33" i="3"/>
  <c r="AV96" i="1" s="1"/>
  <c r="AT96" i="1" s="1"/>
  <c r="BB94" i="1"/>
  <c r="AX94" i="1" s="1"/>
  <c r="J33" i="4"/>
  <c r="AV97" i="1" s="1"/>
  <c r="AT97" i="1" s="1"/>
  <c r="J33" i="5"/>
  <c r="AV98" i="1" s="1"/>
  <c r="AT98" i="1" s="1"/>
  <c r="BC94" i="1"/>
  <c r="W32" i="1" s="1"/>
  <c r="J119" i="5" l="1"/>
  <c r="J97" i="5"/>
  <c r="BK121" i="2"/>
  <c r="J121" i="2"/>
  <c r="J96" i="2" s="1"/>
  <c r="AN97" i="1"/>
  <c r="J96" i="4"/>
  <c r="J39" i="4"/>
  <c r="J30" i="5"/>
  <c r="AG98" i="1" s="1"/>
  <c r="AZ94" i="1"/>
  <c r="W29" i="1" s="1"/>
  <c r="J30" i="3"/>
  <c r="AG96" i="1" s="1"/>
  <c r="AY94" i="1"/>
  <c r="W31" i="1"/>
  <c r="AW94" i="1"/>
  <c r="AK30" i="1" s="1"/>
  <c r="J39" i="5" l="1"/>
  <c r="J39" i="3"/>
  <c r="AN96" i="1"/>
  <c r="AN98" i="1"/>
  <c r="J30" i="2"/>
  <c r="AG95" i="1" s="1"/>
  <c r="AG94" i="1" s="1"/>
  <c r="AK26" i="1" s="1"/>
  <c r="AV94" i="1"/>
  <c r="AK29" i="1" s="1"/>
  <c r="AK35" i="1" l="1"/>
  <c r="J39" i="2"/>
  <c r="AN95" i="1"/>
  <c r="AT94" i="1"/>
  <c r="AN94" i="1" l="1"/>
</calcChain>
</file>

<file path=xl/sharedStrings.xml><?xml version="1.0" encoding="utf-8"?>
<sst xmlns="http://schemas.openxmlformats.org/spreadsheetml/2006/main" count="1966" uniqueCount="304">
  <si>
    <t>Export Komplet</t>
  </si>
  <si>
    <t/>
  </si>
  <si>
    <t>2.0</t>
  </si>
  <si>
    <t>ZAMOK</t>
  </si>
  <si>
    <t>False</t>
  </si>
  <si>
    <t>{440f193b-fac3-40f9-b56a-01dc41158ec4}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</si>
  <si>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</si>
  <si>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</si>
  <si>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</si>
  <si>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</si>
  <si>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</si>
  <si>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</si>
  <si>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</si>
  <si>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</si>
  <si>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2023_051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</si>
  <si>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</si>
  <si>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</si>
  <si>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Vltava ř. km 80,3 - 84,2  - osazení pevného plavebního značení</t>
  </si>
  <si>
    <t>KSO:</t>
  </si>
  <si>
    <t>CC-CZ:</t>
  </si>
  <si>
    <t>Místo:</t>
  </si>
  <si>
    <t>Vltava</t>
  </si>
  <si>
    <t>Datum:</t>
  </si>
  <si>
    <t>12. 5. 2023</t>
  </si>
  <si>
    <t>Zadavatel:</t>
  </si>
  <si>
    <t>IČ:</t>
  </si>
  <si>
    <t>70889953</t>
  </si>
  <si>
    <t>Povodí Vltavy, s.p.</t>
  </si>
  <si>
    <t>DIČ:</t>
  </si>
  <si>
    <t>Uchazeč:</t>
  </si>
  <si>
    <t>Vyplň údaj</t>
  </si>
  <si>
    <t>Projektant:</t>
  </si>
  <si>
    <t>26475081</t>
  </si>
  <si>
    <t>SWECO, a.s.</t>
  </si>
  <si>
    <t>True</t>
  </si>
  <si>
    <t>Zpracovatel:</t>
  </si>
  <si>
    <t>05645328</t>
  </si>
  <si>
    <t>Ing. M. Klimešová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</si>
  <si>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</si>
  <si>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</si>
  <si>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</si>
  <si>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</si>
  <si>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</si>
  <si>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</si>
  <si>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</si>
  <si>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</si>
  <si>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</si>
  <si>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</si>
  <si>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</si>
  <si>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</si>
  <si>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</si>
  <si>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</si>
  <si>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</si>
  <si>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</si>
  <si>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</si>
  <si>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</si>
  <si>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</si>
  <si>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</si>
  <si>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</si>
  <si>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</si>
  <si>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</si>
  <si>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</si>
  <si>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</si>
  <si>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</si>
  <si>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</si>
  <si>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</si>
  <si>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</si>
  <si>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</si>
  <si>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</si>
  <si>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</si>
  <si>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</si>
  <si>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</si>
  <si>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</si>
  <si>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</si>
  <si>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</si>
  <si>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</si>
  <si>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</si>
  <si>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</si>
  <si>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</si>
  <si>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</si>
  <si>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</si>
  <si>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</si>
  <si>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</si>
  <si>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</si>
  <si>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</si>
  <si>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</si>
  <si>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VON</t>
  </si>
  <si>
    <t>1</t>
  </si>
  <si>
    <t>{b88a1f23-05a3-426a-86d9-139bb3595c99}</t>
  </si>
  <si>
    <t>2</t>
  </si>
  <si>
    <t>01</t>
  </si>
  <si>
    <t>PS 01</t>
  </si>
  <si>
    <t>PRO</t>
  </si>
  <si>
    <t>{01450b07-3741-4bda-8190-1e080e38c8ad}</t>
  </si>
  <si>
    <t>02</t>
  </si>
  <si>
    <t>PS 02</t>
  </si>
  <si>
    <t>{bf8e80b2-476e-44d7-84dc-32dc5944308c}</t>
  </si>
  <si>
    <t>03</t>
  </si>
  <si>
    <t>PS 03</t>
  </si>
  <si>
    <t>{c51e53fc-aac8-48c6-824a-4b7f85dd5e68}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</si>
  <si>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</si>
  <si>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</si>
  <si>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</si>
  <si>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</si>
  <si>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</si>
  <si>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</si>
  <si>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</si>
  <si>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</si>
  <si>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</si>
  <si>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</si>
  <si>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</si>
  <si>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</si>
  <si>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</si>
  <si>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</si>
  <si>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</si>
  <si>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</si>
  <si>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</si>
  <si>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</si>
  <si>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</si>
  <si>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</si>
  <si>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</si>
  <si>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</si>
  <si>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</si>
  <si>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</si>
  <si>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</si>
  <si>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</si>
  <si>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</si>
  <si>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</si>
  <si>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</si>
  <si>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</si>
  <si>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</si>
  <si>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</si>
  <si>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</si>
  <si>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během stavby, vytyčení stavby, kontrola skutečně provedených prací, zamření pro potřeby DSPS</t>
  </si>
  <si>
    <t>kpl</t>
  </si>
  <si>
    <t>1024</t>
  </si>
  <si>
    <t>-1747210968</t>
  </si>
  <si>
    <t>PP</t>
  </si>
  <si>
    <t>P</t>
  </si>
  <si>
    <t>Poznámka k položce:_x000D_
Poznámka k položce:_x000D_
Poznámka k položce: Veškeré měřičské a vytyčovací práce spojené s prováděním díla, komplet = osazení jednoho znaku</t>
  </si>
  <si>
    <t>013254000</t>
  </si>
  <si>
    <t>Dokumentace skutečného provedení stavby</t>
  </si>
  <si>
    <t>-1204624408</t>
  </si>
  <si>
    <t>VRN3</t>
  </si>
  <si>
    <t>Zařízení staveniště</t>
  </si>
  <si>
    <t>3</t>
  </si>
  <si>
    <t>031002000</t>
  </si>
  <si>
    <t xml:space="preserve">Zařízení staveniště umístěné na plavidle </t>
  </si>
  <si>
    <t>484420727</t>
  </si>
  <si>
    <t>Poznámka k položce:_x000D_
Náklady na pronájem a provoz ZS umístěného na plavidle včetně nalodění a vylodění, spotřeby el. energie, ostrahy apod.</t>
  </si>
  <si>
    <t>VRN4</t>
  </si>
  <si>
    <t>Inženýrská činnost</t>
  </si>
  <si>
    <t>4</t>
  </si>
  <si>
    <t>041403000</t>
  </si>
  <si>
    <t>Zajištění opatření vyplývajících z plánu BOZP</t>
  </si>
  <si>
    <t>1603944489</t>
  </si>
  <si>
    <t>04290300_R1</t>
  </si>
  <si>
    <t>Zpracování povodňového plánu stavby</t>
  </si>
  <si>
    <t>-767849808</t>
  </si>
  <si>
    <t>Zpracování povodňového plánu stavby včetně inženýrské činnosti</t>
  </si>
  <si>
    <t>6</t>
  </si>
  <si>
    <t>043103000</t>
  </si>
  <si>
    <t>Náklady na zajištění požadovaných zkoušek včetně nákladů na jejich provedení a vyhodnocení</t>
  </si>
  <si>
    <t>-1767250715</t>
  </si>
  <si>
    <t>Poznámka k položce:_x000D_
Poznámka k položce: _x000D_
Náklady na zajištění požadovaných zkoušek včetně nákladů na jejich provedení a vyhodnocení ( nátěrů, svarů). Náklady na provedení destruktivní zkoušky sklpného znaku PS 01 v dílnách zhotovitele (výroba zkušebního znaku je součástí PS 01)</t>
  </si>
  <si>
    <t>7</t>
  </si>
  <si>
    <t>043194000</t>
  </si>
  <si>
    <t>Zkoušky pevnosti zálivkové směsi vrtů</t>
  </si>
  <si>
    <t>-1657438494</t>
  </si>
  <si>
    <t>Zkoušky pevnosti zálivkové směsi vrtů, v akreditované laboratoři</t>
  </si>
  <si>
    <t>Poznámka k položce:_x000D_
Včetně oběru vzorku, přepravy, přípravy, provedení zkoušky včetně vyhodnocení._x000D_
kpl = jeden zkušební vzorek</t>
  </si>
  <si>
    <t>VRN6</t>
  </si>
  <si>
    <t>Územní vlivy</t>
  </si>
  <si>
    <t>8</t>
  </si>
  <si>
    <t>063203000</t>
  </si>
  <si>
    <t>Potápěčské práce v hloubce do 5 m</t>
  </si>
  <si>
    <t>-309081149</t>
  </si>
  <si>
    <t>Poznámka k položce:_x000D_
Poznámka k položce: _x000D_
Práce pro PS 01a 02 - osazovaní pilot, montáž znaků pod vodou, sváření pod vodou, nátěry pod vodou, asistence pro vrtné práce apod. Jednotka pro ocenění jsou práce na jednom plavebním znaku.</t>
  </si>
  <si>
    <t>9</t>
  </si>
  <si>
    <t>06340300_R1</t>
  </si>
  <si>
    <t>Pronájem plavidel a jejich provoz</t>
  </si>
  <si>
    <t>-1553374411</t>
  </si>
  <si>
    <t>Náklady na pronájem, provoz, mobilizaci a demobilizaci plavidel zhotovitele po celou dobu provádění stavby</t>
  </si>
  <si>
    <t xml:space="preserve">Poznámka k položce:_x000D_
Poznámka k položce:_x000D_
Náklady na zajištění plavidel (pontony, remorkér, čluny apod.) -  (pronájem), včetně posádky a jejich provozu po dobu stavby. Včetně nákladů a na přistavení plavidel a dopravu posádek na místo stavby a zpět, náklady na kotvení plavidel mimo dobu provádění prací. </t>
  </si>
  <si>
    <t>10</t>
  </si>
  <si>
    <t>06340300_R2</t>
  </si>
  <si>
    <t>Nalodění a vylodění mechanizace stavby na plavidla</t>
  </si>
  <si>
    <t>-1090847487</t>
  </si>
  <si>
    <t>Poznámka k položce:_x000D_
Poznámka k položce:_x000D_
Veškeré náklady spojené s naloděním a vyloděním stavební techniky na plavidla v místě zvoleném zhotovitelem.</t>
  </si>
  <si>
    <t>01 - PS 01</t>
  </si>
  <si>
    <t>PSV - Práce a dodávky PSV</t>
  </si>
  <si>
    <t xml:space="preserve">    789 - Povrchové úpravy ocelových konstrukcí a technologických zařízení</t>
  </si>
  <si>
    <t>PSV</t>
  </si>
  <si>
    <t>Práce a dodávky PSV</t>
  </si>
  <si>
    <t>789</t>
  </si>
  <si>
    <t>Povrchové úpravy ocelových konstrukcí a technologických zařízení</t>
  </si>
  <si>
    <t>R_1</t>
  </si>
  <si>
    <t>Výroba a dodávka ocelových konstrukcí z oceli S355</t>
  </si>
  <si>
    <t>kg</t>
  </si>
  <si>
    <t>16</t>
  </si>
  <si>
    <t>876452211</t>
  </si>
  <si>
    <t>Poznámka k položce:_x000D_
Poznámka k položce:_x000D_
Výroba a dodávka sklopných plavebních znaků - svařovaná konstrukce_x000D_
Včetně nákladů na materiál, práci a dopravu na místo stavby_x000D_
viz D.2.0.a. TZ, výkr. D.2.1</t>
  </si>
  <si>
    <t>VV</t>
  </si>
  <si>
    <t>"mikropilota 133/16 včetně desky" 8 "ks"*(113,2+51,3) "kg"</t>
  </si>
  <si>
    <t>"sloupy znaků různých délek, celkem" 419,7+49+60,1 "kg"</t>
  </si>
  <si>
    <t>"(tj. 8 ks instalovaných, 1 ks zkušební dl. 3,0 m, 1 ks náhradní v kompl. znaku dl. 3,7 m)"</t>
  </si>
  <si>
    <t>Součet</t>
  </si>
  <si>
    <t>R_2</t>
  </si>
  <si>
    <t>Výroba a dodávka ocelových konstrukcí z nerezové oceli 1.4401</t>
  </si>
  <si>
    <t>-1495088254</t>
  </si>
  <si>
    <t>Poznámka k položce:_x000D_
Poznámka k položce:_x000D_
Výroba a dodávka sklopných plavebních znaků - svařovaná konstrukce_x000D_
Včetně nákladů na materiál, práci a dopravu na místo stavby_x000D_
viz D.2.0. a. TZ, výkr. D.2.1</t>
  </si>
  <si>
    <t>"základová deska" (8+1+1) * 38,8 "kg"</t>
  </si>
  <si>
    <t>"(tj. 8 ks instalovaných, 1 ks zkušební, 1 ks v náhradním kompletním znaku)"</t>
  </si>
  <si>
    <t>"pouzdra pro čepy" (16+2+2) * 0,5 "kg"</t>
  </si>
  <si>
    <t>"(tj. 16 ks instalovaných, 2 ks zkušební, 2 ks v náhradním kompletním znaku)"</t>
  </si>
  <si>
    <t>R_3</t>
  </si>
  <si>
    <t>Výroba a dodávka ocelových obráběných čepů z nerezové oceli 1.4462</t>
  </si>
  <si>
    <t>ks</t>
  </si>
  <si>
    <t>1086035464</t>
  </si>
  <si>
    <t>Poznámka k položce:_x000D_
Poznámka k položce:_x000D_
Výroba a dodávka sklopných plavebních znaků - obráběné části konstrukce_x000D_
Včetně nákladů na materiál, práci a dopravu na místo stavby_x000D_
viz D.2.0. a. TZ, výkr. D.2.1</t>
  </si>
  <si>
    <t>"čep" (8+1+1) "ks, čistá hmotnost 0,6 kg/ks"</t>
  </si>
  <si>
    <t>"8 ks instalovaných, 1 ks zkušební, 1 ks v náhradím kompletním znaku "</t>
  </si>
  <si>
    <t>R_4</t>
  </si>
  <si>
    <t>Výroba a dodávka ocelových obráběných čepů z pevnostní oceli 10.9</t>
  </si>
  <si>
    <t>-1883377153</t>
  </si>
  <si>
    <t>"čep střižný" (8+1+8+1) "ks, čistá hmotnost 0,6 kg/ks"</t>
  </si>
  <si>
    <t>"(8 ks instalovaných, 1 ks zkušební,  8 ks náhradních samostatných,"</t>
  </si>
  <si>
    <t>"1 ks v náhradním kompletním znaku) "</t>
  </si>
  <si>
    <t>M_1</t>
  </si>
  <si>
    <t>Spojovací materiál nerezový A2-70</t>
  </si>
  <si>
    <t>64</t>
  </si>
  <si>
    <t>-518231233</t>
  </si>
  <si>
    <t>Poznámka k položce:_x000D_
Poznámka k položce:_x000D_
Dodávka spojovacího materiálu sklopných znaků, podložky závitové tyče,_x000D_
viz D.2.0. a. TZ, výkr. D.2.1</t>
  </si>
  <si>
    <t>"A2-70 (matice, podložky, tyče M20)" (8+1+1) *4 "kg"</t>
  </si>
  <si>
    <t>R_5</t>
  </si>
  <si>
    <t>Montáž a ustavení znaku</t>
  </si>
  <si>
    <t>-1814044005</t>
  </si>
  <si>
    <t>Montáž a ustaveí znaku</t>
  </si>
  <si>
    <t>Poznámka k položce:_x000D_
Poznámka k položce:_x000D_
Kompletace a montáž znaku na kotevní desku mikropiloty pod vodní hladinou (Kompletace a montáž znaku na kotevní desku mikropiloty pod vodní hladinou (příplatek za potápěčské práce a pronájem plavidel jsou  uvedeny v části VON)  _x000D_
viz D.2.0.a. TZ, výkr. D.1.2.2</t>
  </si>
  <si>
    <t>R_6</t>
  </si>
  <si>
    <t>Vrt maloprofilový pažený pr. do 280 mm vrtaný pod vodou dl. 2,20 m</t>
  </si>
  <si>
    <t>-583808290</t>
  </si>
  <si>
    <t>Poznámka k položce:_x000D_
Náklady na pronájem a provoz plavidel jsou uvedeny v části VRN.</t>
  </si>
  <si>
    <t>"ve štěrkopísku" 0,5 "m" * 8 "ks"</t>
  </si>
  <si>
    <t>"ve skalním podloží R3/R4" 1,7 "m" * 8 "ks"</t>
  </si>
  <si>
    <t>R_7</t>
  </si>
  <si>
    <t>Výplň vrtu betonovou suspenzí</t>
  </si>
  <si>
    <t>1862040284</t>
  </si>
  <si>
    <t>0,06 "m2" * 2,2 * 8 "ks"</t>
  </si>
  <si>
    <t>R_8</t>
  </si>
  <si>
    <t>Osazení a ustavení mikropiloty do vrtu</t>
  </si>
  <si>
    <t>-2137530455</t>
  </si>
  <si>
    <t>Poznámka k položce:_x000D_
Poznámka k položce:_x000D_
Osazení mikropiloty do vrtu s cementovou nezavadlou výplní pomocí potápěčů, večetně ustavení do polohy a rovinnosti mimo práce potápěčů jež jsou oceněy v části VON, cena včetně všech montážních přípravků a pomůcek_x000D_
viz D.2.0.a. TZ, výkr. D.2.1, D.1.2.2</t>
  </si>
  <si>
    <t>789223512_R</t>
  </si>
  <si>
    <t>Otryskání  ocelové konstrukce, stupeň přípravy Sa 2,5</t>
  </si>
  <si>
    <t>m2</t>
  </si>
  <si>
    <t>-609219031</t>
  </si>
  <si>
    <t>Otryskání  ocelové konstrukce, stupeň přípravy Sa 2½ pro jakýkoli stupeň zrezivění a třídu konstrukce</t>
  </si>
  <si>
    <t>Poznámka k položce:_x000D_
Poznámka k položce:_x000D_
viz D.2.0.a. TZ, výkres D.1.2.3</t>
  </si>
  <si>
    <t>"sloupy znaku" (8+1) * 11,4 "m2, 8 instalovaných + 1 náhradní, zkušební bez nátěru"</t>
  </si>
  <si>
    <t>"mikropilota" 8 "ks" * 0,68 "m2"</t>
  </si>
  <si>
    <t>11</t>
  </si>
  <si>
    <t>789328211_R</t>
  </si>
  <si>
    <t>Zhotovení dvousložkového epoxidového nátěrového systému, kategorie prostředí Im1, životnost H (vysoká)</t>
  </si>
  <si>
    <t>-1073006995</t>
  </si>
  <si>
    <t>Poznámka k položce:_x000D_
Poznámka k položce:_x000D_
Nátěr ocelové konstukce, doložená životnost dle normy ISO 12944 kategorie životnosti vysoká – H, životnost 10 let.  _x000D_
• kategorie korozní agresivity vnějšího prostředí dle normy Im1 – ponor do sladké vody dle ČSN EN ISO 12944-2. _x000D_
• složení a síla nátěrového systému bude splňovat požadavky ČSN ISO 12944-5 Nátěrové hmoty – protikorozní ochrana ocelových konstrukcí ochrannými nátěrovými systémy – část 5: ochranné nátěrové systémy. _x000D_
• odstín RAL 3020, 6024 a 9016_x000D_
viz D.2.0.a. TZ., výkres D.1.2.3</t>
  </si>
  <si>
    <t>02 - PS 02</t>
  </si>
  <si>
    <t>Poznámka k položce:_x000D_
Poznámka k položce:_x000D_
Výroba a dodávka sklopných plavebních znaků - svařovaná konstrukce_x000D_
Včetně nákladů na materiál, práci a dopravu na místo stavby_x000D_
viz D.2.0.a. TZ, výkr. D.2.2</t>
  </si>
  <si>
    <t>"mikropilota 156/20 včetně hlavy" 10 "ks"*(159,5+35,9) "kg"</t>
  </si>
  <si>
    <t>"sloupy znaků různých délek (10 ks), celkem" 1049,5 "kg"</t>
  </si>
  <si>
    <t>"kotevní deska včetně výztuh" 19,8 "kg" * 10 "ks"</t>
  </si>
  <si>
    <t>"zúžení trubky" 2,2 "kg" * 10 "ks"</t>
  </si>
  <si>
    <t>Poznámka k položce:_x000D_
Poznámka k položce:_x000D_
Dodávka spojovacího materiálu pevných znaků (matice, podložky závitové tyče),_x000D_
viz D.2.0. a. TZ, výkr. D.2.2</t>
  </si>
  <si>
    <t>"A2-70 (matice, podložky, tyče M20)" 10 *6 "kg"</t>
  </si>
  <si>
    <t>Poznámka k položce:_x000D_
Poznámka k položce:_x000D_
Kompletace a montáž znaku na kotevní desku mikropiloty pod vodní hladinou (příplatek za potápěčské práce a pronájem plavidel jsou  uvedeny v části VON)_x000D_
viz D.2.0.a. TZ, výkr. D.1.2.2</t>
  </si>
  <si>
    <t>"ve štěrkopísku" 0,5 "m" * 10 "ks"</t>
  </si>
  <si>
    <t>"ve skalním podloží R3/R4" 1,7 "m" * 10 "ks"</t>
  </si>
  <si>
    <t>R_9</t>
  </si>
  <si>
    <t>Výplň vrtu cementovou zálivkou 25 MPa</t>
  </si>
  <si>
    <t>0,06 "m2" * 2,2 * 10 "ks"</t>
  </si>
  <si>
    <t>Otryskání ocelové konstrukce, stupeň přípravy Sa 2,5</t>
  </si>
  <si>
    <t>1534543550</t>
  </si>
  <si>
    <t>"sloupy znaku, 10 ks" 19,34 "m2"</t>
  </si>
  <si>
    <t>"základová deska znaku" 10 "ks" * 0,34 "m2"</t>
  </si>
  <si>
    <t>789328211_R1</t>
  </si>
  <si>
    <t>"sloupy znaku, 10 ks" 19,34</t>
  </si>
  <si>
    <t>"mikropilota" 10 "ks" * 0,52 "m2"</t>
  </si>
  <si>
    <t>03 - PS 03</t>
  </si>
  <si>
    <t>Poznámka k položce:_x000D_
Poznámka k položce:_x000D_
Výroba a dodávka vrcholových plavebních znaků - svařovaná konstrukce_x000D_
Včetně nákladů na materiál, práci a spojovací nerezový materiál_x000D_
viz D.2.0.a. TZ, výkr D.2.3</t>
  </si>
  <si>
    <t>"znak levý (kuželový)" (7 + 4) "ks"* 14,8 "kg"</t>
  </si>
  <si>
    <t>"znak pravý (krychlový)" (11 + 4) "ks"* 23,6 "kg"</t>
  </si>
  <si>
    <t>Poznámka k položce:_x000D_
Poznámka k položce:_x000D_
Dodávka spojovacího materiálu znaků (matice, šrouby)_x000D_
viz D.2.0.a. TZ, výkr. D.2.2</t>
  </si>
  <si>
    <t>"A2-70 (šrouby, matice M12)" (18+4) *0,2 "kg"</t>
  </si>
  <si>
    <t>R_10</t>
  </si>
  <si>
    <t>Montáž vrcholového znaku</t>
  </si>
  <si>
    <t>Poznámka k položce:_x000D_
Poznámka k položce:_x000D_
Montáž - osazení vrcholového znaku na kosntrukci PS 01 nebo PS 02_x000D_
viz D.2.0.a. TZ, výkres D.1.1.2_x000D_
4 + 4 ks náhradních znaků budou předány objednatlei na VD Modřany k uskladnění.</t>
  </si>
  <si>
    <t>R_11</t>
  </si>
  <si>
    <t>Doprava a složení náhradních znaků na VD Modřany</t>
  </si>
  <si>
    <t>Poznámka k položce:_x000D_
Poznámka k položce:_x000D_
Doprava a složení náhradních 4 + 4 ks znaků, které budou předány objednatlei na VD Modřany k uskladnění.</t>
  </si>
  <si>
    <t>"znak levý kuželový" (7+4) "ks" * 1,1 "m2"</t>
  </si>
  <si>
    <t>"znak pravý krychlový" (11+4) "ks" * 1,6 "m2"</t>
  </si>
  <si>
    <t>789328211_R2</t>
  </si>
  <si>
    <t>Zhotovení dvousložkového epoxidového nátěrového systému, kategorie prostředí C4, životnost H (vysoká)</t>
  </si>
  <si>
    <t>Poznámka k položce:_x000D_
Poznámka k položce:_x000D_
Nátěr ocelovékonstukce doložená životnost dle normy ISO 12944 kategorie životnosti vysokáá – H, životnost 10 let.  _x000D_
• kategorie korozní agresivity vnějšího prostředí dle normy C4 – vysoká dle ČSN EN ISO 12944-2. _x000D_
• složení a síla nátěrového systému bude splňovat požadavky ČSN ISO 12944-5 Nátěrové hmoty – protikorozní ochrana ocelových konstrukcí ochrannými nátěrovými systémy – část 5: ochranné nátěrové systémy. _x000D_
•  vrchní nátěr odolný proti UV záření_x000D_
• odstín RAL 3020 a 6024 _x000D_
viz D.2.0.a. TZ., výkres D.1.2.3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</si>
</sst>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8" t="s">
        <v>14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9"/>
      <c r="BE5" s="185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9" t="s">
        <v>17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9"/>
      <c r="BE6" s="186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6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6"/>
      <c r="BS8" s="16" t="s">
        <v>6</v>
      </c>
    </row>
    <row r="9" spans="1:74" ht="14.45" customHeight="1">
      <c r="B9" s="19"/>
      <c r="AR9" s="19"/>
      <c r="BE9" s="186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6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E11" s="186"/>
      <c r="BS11" s="16" t="s">
        <v>6</v>
      </c>
    </row>
    <row r="12" spans="1:74" ht="6.95" customHeight="1">
      <c r="B12" s="19"/>
      <c r="AR12" s="19"/>
      <c r="BE12" s="186"/>
      <c r="BS12" s="16" t="s">
        <v>6</v>
      </c>
    </row>
    <row r="13" spans="1:74" ht="12" customHeight="1">
      <c r="B13" s="19"/>
      <c r="D13" s="26" t="s">
        <v>29</v>
      </c>
      <c r="AK13" s="26" t="s">
        <v>25</v>
      </c>
      <c r="AN13" s="28" t="s">
        <v>30</v>
      </c>
      <c r="AR13" s="19"/>
      <c r="BE13" s="186"/>
      <c r="BS13" s="16" t="s">
        <v>6</v>
      </c>
    </row>
    <row r="14" spans="1:74" ht="12.75">
      <c r="B14" s="19"/>
      <c r="E14" s="190" t="s">
        <v>30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6" t="s">
        <v>28</v>
      </c>
      <c r="AN14" s="28" t="s">
        <v>30</v>
      </c>
      <c r="AR14" s="19"/>
      <c r="BE14" s="186"/>
      <c r="BS14" s="16" t="s">
        <v>6</v>
      </c>
    </row>
    <row r="15" spans="1:74" ht="6.95" customHeight="1">
      <c r="B15" s="19"/>
      <c r="AR15" s="19"/>
      <c r="BE15" s="186"/>
      <c r="BS15" s="16" t="s">
        <v>4</v>
      </c>
    </row>
    <row r="16" spans="1:74" ht="12" customHeight="1">
      <c r="B16" s="19"/>
      <c r="D16" s="26" t="s">
        <v>31</v>
      </c>
      <c r="AK16" s="26" t="s">
        <v>25</v>
      </c>
      <c r="AN16" s="24" t="s">
        <v>32</v>
      </c>
      <c r="AR16" s="19"/>
      <c r="BE16" s="186"/>
      <c r="BS16" s="16" t="s">
        <v>4</v>
      </c>
    </row>
    <row r="17" spans="2:71" ht="18.399999999999999" customHeight="1">
      <c r="B17" s="19"/>
      <c r="E17" s="24" t="s">
        <v>33</v>
      </c>
      <c r="AK17" s="26" t="s">
        <v>28</v>
      </c>
      <c r="AN17" s="24" t="s">
        <v>1</v>
      </c>
      <c r="AR17" s="19"/>
      <c r="BE17" s="186"/>
      <c r="BS17" s="16" t="s">
        <v>34</v>
      </c>
    </row>
    <row r="18" spans="2:71" ht="6.95" customHeight="1">
      <c r="B18" s="19"/>
      <c r="AR18" s="19"/>
      <c r="BE18" s="186"/>
      <c r="BS18" s="16" t="s">
        <v>6</v>
      </c>
    </row>
    <row r="19" spans="2:71" ht="12" customHeight="1">
      <c r="B19" s="19"/>
      <c r="D19" s="26" t="s">
        <v>35</v>
      </c>
      <c r="AK19" s="26" t="s">
        <v>25</v>
      </c>
      <c r="AN19" s="24" t="s">
        <v>36</v>
      </c>
      <c r="AR19" s="19"/>
      <c r="BE19" s="186"/>
      <c r="BS19" s="16" t="s">
        <v>6</v>
      </c>
    </row>
    <row r="20" spans="2:71" ht="18.399999999999999" customHeight="1">
      <c r="B20" s="19"/>
      <c r="E20" s="24" t="s">
        <v>37</v>
      </c>
      <c r="AK20" s="26" t="s">
        <v>28</v>
      </c>
      <c r="AN20" s="24" t="s">
        <v>1</v>
      </c>
      <c r="AR20" s="19"/>
      <c r="BE20" s="186"/>
      <c r="BS20" s="16" t="s">
        <v>34</v>
      </c>
    </row>
    <row r="21" spans="2:71" ht="6.95" customHeight="1">
      <c r="B21" s="19"/>
      <c r="AR21" s="19"/>
      <c r="BE21" s="186"/>
    </row>
    <row r="22" spans="2:71" ht="12" customHeight="1">
      <c r="B22" s="19"/>
      <c r="D22" s="26" t="s">
        <v>38</v>
      </c>
      <c r="AR22" s="19"/>
      <c r="BE22" s="186"/>
    </row>
    <row r="23" spans="2:71" ht="16.5" customHeight="1">
      <c r="B23" s="19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9"/>
      <c r="BE23" s="186"/>
    </row>
    <row r="24" spans="2:71" ht="6.95" customHeight="1">
      <c r="B24" s="19"/>
      <c r="AR24" s="19"/>
      <c r="BE24" s="18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6"/>
    </row>
    <row r="26" spans="2:71" s="1" customFormat="1" ht="25.9" customHeight="1">
      <c r="B26" s="31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3">
        <f>ROUND(AG94,2)</f>
        <v>0</v>
      </c>
      <c r="AL26" s="194"/>
      <c r="AM26" s="194"/>
      <c r="AN26" s="194"/>
      <c r="AO26" s="194"/>
      <c r="AR26" s="31"/>
      <c r="BE26" s="186"/>
    </row>
    <row r="27" spans="2:71" s="1" customFormat="1" ht="6.95" customHeight="1">
      <c r="B27" s="31"/>
      <c r="AR27" s="31"/>
      <c r="BE27" s="186"/>
    </row>
    <row r="28" spans="2:71" s="1" customFormat="1" ht="12.75">
      <c r="B28" s="31"/>
      <c r="L28" s="195" t="s">
        <v>40</v>
      </c>
      <c r="M28" s="195"/>
      <c r="N28" s="195"/>
      <c r="O28" s="195"/>
      <c r="P28" s="195"/>
      <c r="W28" s="195" t="s">
        <v>41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42</v>
      </c>
      <c r="AL28" s="195"/>
      <c r="AM28" s="195"/>
      <c r="AN28" s="195"/>
      <c r="AO28" s="195"/>
      <c r="AR28" s="31"/>
      <c r="BE28" s="186"/>
    </row>
    <row r="29" spans="2:71" s="2" customFormat="1" ht="14.45" customHeight="1">
      <c r="B29" s="34"/>
      <c r="D29" s="26" t="s">
        <v>43</v>
      </c>
      <c r="F29" s="26" t="s">
        <v>44</v>
      </c>
      <c r="L29" s="180">
        <v>0.21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4"/>
      <c r="BE29" s="187"/>
    </row>
    <row r="30" spans="2:71" s="2" customFormat="1" ht="14.45" customHeight="1">
      <c r="B30" s="34"/>
      <c r="F30" s="26" t="s">
        <v>45</v>
      </c>
      <c r="L30" s="180">
        <v>0.15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4"/>
      <c r="BE30" s="187"/>
    </row>
    <row r="31" spans="2:71" s="2" customFormat="1" ht="14.45" hidden="1" customHeight="1">
      <c r="B31" s="34"/>
      <c r="F31" s="26" t="s">
        <v>46</v>
      </c>
      <c r="L31" s="180">
        <v>0.21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4"/>
      <c r="BE31" s="187"/>
    </row>
    <row r="32" spans="2:71" s="2" customFormat="1" ht="14.45" hidden="1" customHeight="1">
      <c r="B32" s="34"/>
      <c r="F32" s="26" t="s">
        <v>47</v>
      </c>
      <c r="L32" s="180">
        <v>0.15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4"/>
      <c r="BE32" s="187"/>
    </row>
    <row r="33" spans="2:57" s="2" customFormat="1" ht="14.45" hidden="1" customHeight="1">
      <c r="B33" s="34"/>
      <c r="F33" s="26" t="s">
        <v>48</v>
      </c>
      <c r="L33" s="18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4"/>
      <c r="BE33" s="187"/>
    </row>
    <row r="34" spans="2:57" s="1" customFormat="1" ht="6.95" customHeight="1">
      <c r="B34" s="31"/>
      <c r="AR34" s="31"/>
      <c r="BE34" s="186"/>
    </row>
    <row r="35" spans="2:57" s="1" customFormat="1" ht="25.9" customHeight="1">
      <c r="B35" s="31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184" t="s">
        <v>51</v>
      </c>
      <c r="Y35" s="182"/>
      <c r="Z35" s="182"/>
      <c r="AA35" s="182"/>
      <c r="AB35" s="182"/>
      <c r="AC35" s="37"/>
      <c r="AD35" s="37"/>
      <c r="AE35" s="37"/>
      <c r="AF35" s="37"/>
      <c r="AG35" s="37"/>
      <c r="AH35" s="37"/>
      <c r="AI35" s="37"/>
      <c r="AJ35" s="37"/>
      <c r="AK35" s="181">
        <f>SUM(AK26:AK33)</f>
        <v>0</v>
      </c>
      <c r="AL35" s="182"/>
      <c r="AM35" s="182"/>
      <c r="AN35" s="182"/>
      <c r="AO35" s="183"/>
      <c r="AP35" s="35"/>
      <c r="AQ35" s="35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39" t="s">
        <v>52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53</v>
      </c>
      <c r="AI49" s="40"/>
      <c r="AJ49" s="40"/>
      <c r="AK49" s="40"/>
      <c r="AL49" s="40"/>
      <c r="AM49" s="40"/>
      <c r="AN49" s="40"/>
      <c r="AO49" s="40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1" t="s">
        <v>54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1" t="s">
        <v>55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1" t="s">
        <v>54</v>
      </c>
      <c r="AI60" s="33"/>
      <c r="AJ60" s="33"/>
      <c r="AK60" s="33"/>
      <c r="AL60" s="33"/>
      <c r="AM60" s="41" t="s">
        <v>55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39" t="s">
        <v>56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57</v>
      </c>
      <c r="AI64" s="40"/>
      <c r="AJ64" s="40"/>
      <c r="AK64" s="40"/>
      <c r="AL64" s="40"/>
      <c r="AM64" s="40"/>
      <c r="AN64" s="40"/>
      <c r="AO64" s="40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1" t="s">
        <v>54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1" t="s">
        <v>55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1" t="s">
        <v>54</v>
      </c>
      <c r="AI75" s="33"/>
      <c r="AJ75" s="33"/>
      <c r="AK75" s="33"/>
      <c r="AL75" s="33"/>
      <c r="AM75" s="41" t="s">
        <v>55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1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1"/>
    </row>
    <row r="82" spans="1:91" s="1" customFormat="1" ht="24.95" customHeight="1">
      <c r="B82" s="31"/>
      <c r="C82" s="20" t="s">
        <v>58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6"/>
      <c r="C84" s="26" t="s">
        <v>13</v>
      </c>
      <c r="L84" s="3" t="str">
        <f>K5</f>
        <v>2023_051</v>
      </c>
      <c r="AR84" s="46"/>
    </row>
    <row r="85" spans="1:91" s="4" customFormat="1" ht="36.950000000000003" customHeight="1">
      <c r="B85" s="47"/>
      <c r="C85" s="48" t="s">
        <v>16</v>
      </c>
      <c r="L85" s="198" t="str">
        <f>K6</f>
        <v>Vltava ř. km 80,3 - 84,2  - osazení pevného plavebního značení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47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49" t="str">
        <f>IF(K8="","",K8)</f>
        <v>Vltava</v>
      </c>
      <c r="AI87" s="26" t="s">
        <v>22</v>
      </c>
      <c r="AM87" s="200" t="str">
        <f>IF(AN8= "","",AN8)</f>
        <v>12. 5. 2023</v>
      </c>
      <c r="AN87" s="200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Povodí Vltavy, s.p.</v>
      </c>
      <c r="AI89" s="26" t="s">
        <v>31</v>
      </c>
      <c r="AM89" s="201" t="str">
        <f>IF(E17="","",E17)</f>
        <v>SWECO, a.s.</v>
      </c>
      <c r="AN89" s="202"/>
      <c r="AO89" s="202"/>
      <c r="AP89" s="202"/>
      <c r="AR89" s="31"/>
      <c r="AS89" s="206" t="s">
        <v>59</v>
      </c>
      <c r="AT89" s="207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1"/>
      <c r="C90" s="26" t="s">
        <v>29</v>
      </c>
      <c r="L90" s="3" t="str">
        <f>IF(E14= "Vyplň údaj","",E14)</f>
        <v/>
      </c>
      <c r="AI90" s="26" t="s">
        <v>35</v>
      </c>
      <c r="AM90" s="201" t="str">
        <f>IF(E20="","",E20)</f>
        <v>Ing. M. Klimešová</v>
      </c>
      <c r="AN90" s="202"/>
      <c r="AO90" s="202"/>
      <c r="AP90" s="202"/>
      <c r="AR90" s="31"/>
      <c r="AS90" s="208"/>
      <c r="AT90" s="209"/>
      <c r="BD90" s="53"/>
    </row>
    <row r="91" spans="1:91" s="1" customFormat="1" ht="10.9" customHeight="1">
      <c r="B91" s="31"/>
      <c r="AR91" s="31"/>
      <c r="AS91" s="208"/>
      <c r="AT91" s="209"/>
      <c r="BD91" s="53"/>
    </row>
    <row r="92" spans="1:91" s="1" customFormat="1" ht="29.25" customHeight="1">
      <c r="B92" s="31"/>
      <c r="C92" s="210" t="s">
        <v>60</v>
      </c>
      <c r="D92" s="211"/>
      <c r="E92" s="211"/>
      <c r="F92" s="211"/>
      <c r="G92" s="211"/>
      <c r="H92" s="54"/>
      <c r="I92" s="213" t="s">
        <v>61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2" t="s">
        <v>62</v>
      </c>
      <c r="AH92" s="211"/>
      <c r="AI92" s="211"/>
      <c r="AJ92" s="211"/>
      <c r="AK92" s="211"/>
      <c r="AL92" s="211"/>
      <c r="AM92" s="211"/>
      <c r="AN92" s="213" t="s">
        <v>63</v>
      </c>
      <c r="AO92" s="211"/>
      <c r="AP92" s="214"/>
      <c r="AQ92" s="55" t="s">
        <v>64</v>
      </c>
      <c r="AR92" s="31"/>
      <c r="AS92" s="56" t="s">
        <v>65</v>
      </c>
      <c r="AT92" s="57" t="s">
        <v>66</v>
      </c>
      <c r="AU92" s="57" t="s">
        <v>67</v>
      </c>
      <c r="AV92" s="57" t="s">
        <v>68</v>
      </c>
      <c r="AW92" s="57" t="s">
        <v>69</v>
      </c>
      <c r="AX92" s="57" t="s">
        <v>70</v>
      </c>
      <c r="AY92" s="57" t="s">
        <v>71</v>
      </c>
      <c r="AZ92" s="57" t="s">
        <v>72</v>
      </c>
      <c r="BA92" s="57" t="s">
        <v>73</v>
      </c>
      <c r="BB92" s="57" t="s">
        <v>74</v>
      </c>
      <c r="BC92" s="57" t="s">
        <v>75</v>
      </c>
      <c r="BD92" s="58" t="s">
        <v>76</v>
      </c>
    </row>
    <row r="93" spans="1:91" s="1" customFormat="1" ht="10.9" customHeight="1">
      <c r="B93" s="31"/>
      <c r="AR93" s="31"/>
      <c r="AS93" s="59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0"/>
      <c r="C94" s="61" t="s">
        <v>77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3">
        <f>ROUND(SUM(AG95:AG98),2)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64" t="s">
        <v>1</v>
      </c>
      <c r="AR94" s="60"/>
      <c r="AS94" s="65">
        <f>ROUND(SUM(AS95:AS98),2)</f>
        <v>0</v>
      </c>
      <c r="AT94" s="66">
        <f>ROUND(SUM(AV94:AW94),2)</f>
        <v>0</v>
      </c>
      <c r="AU94" s="67">
        <f>ROUND(SUM(AU95:AU98),5)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ROUND(SUM(AZ95:AZ98),2)</f>
        <v>0</v>
      </c>
      <c r="BA94" s="66">
        <f>ROUND(SUM(BA95:BA98),2)</f>
        <v>0</v>
      </c>
      <c r="BB94" s="66">
        <f>ROUND(SUM(BB95:BB98),2)</f>
        <v>0</v>
      </c>
      <c r="BC94" s="66">
        <f>ROUND(SUM(BC95:BC98),2)</f>
        <v>0</v>
      </c>
      <c r="BD94" s="68">
        <f>ROUND(SUM(BD95:BD98),2)</f>
        <v>0</v>
      </c>
      <c r="BS94" s="69" t="s">
        <v>78</v>
      </c>
      <c r="BT94" s="69" t="s">
        <v>79</v>
      </c>
      <c r="BU94" s="70" t="s">
        <v>80</v>
      </c>
      <c r="BV94" s="69" t="s">
        <v>81</v>
      </c>
      <c r="BW94" s="69" t="s">
        <v>5</v>
      </c>
      <c r="BX94" s="69" t="s">
        <v>82</v>
      </c>
      <c r="CL94" s="69" t="s">
        <v>1</v>
      </c>
    </row>
    <row r="95" spans="1:91" s="6" customFormat="1" ht="16.5" customHeight="1">
      <c r="A95" s="71" t="s">
        <v>83</v>
      </c>
      <c r="B95" s="72"/>
      <c r="C95" s="73"/>
      <c r="D95" s="205" t="s">
        <v>84</v>
      </c>
      <c r="E95" s="205"/>
      <c r="F95" s="205"/>
      <c r="G95" s="205"/>
      <c r="H95" s="205"/>
      <c r="I95" s="74"/>
      <c r="J95" s="205" t="s">
        <v>85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196">
        <f>'00 - VRN'!J30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5" t="s">
        <v>86</v>
      </c>
      <c r="AR95" s="72"/>
      <c r="AS95" s="76">
        <v>0</v>
      </c>
      <c r="AT95" s="77">
        <f>ROUND(SUM(AV95:AW95),2)</f>
        <v>0</v>
      </c>
      <c r="AU95" s="78">
        <f>'00 - VRN'!P121</f>
        <v>0</v>
      </c>
      <c r="AV95" s="77">
        <f>'00 - VRN'!J33</f>
        <v>0</v>
      </c>
      <c r="AW95" s="77">
        <f>'00 - VRN'!J34</f>
        <v>0</v>
      </c>
      <c r="AX95" s="77">
        <f>'00 - VRN'!J35</f>
        <v>0</v>
      </c>
      <c r="AY95" s="77">
        <f>'00 - VRN'!J36</f>
        <v>0</v>
      </c>
      <c r="AZ95" s="77">
        <f>'00 - VRN'!F33</f>
        <v>0</v>
      </c>
      <c r="BA95" s="77">
        <f>'00 - VRN'!F34</f>
        <v>0</v>
      </c>
      <c r="BB95" s="77">
        <f>'00 - VRN'!F35</f>
        <v>0</v>
      </c>
      <c r="BC95" s="77">
        <f>'00 - VRN'!F36</f>
        <v>0</v>
      </c>
      <c r="BD95" s="79">
        <f>'00 - VRN'!F37</f>
        <v>0</v>
      </c>
      <c r="BT95" s="80" t="s">
        <v>87</v>
      </c>
      <c r="BV95" s="80" t="s">
        <v>81</v>
      </c>
      <c r="BW95" s="80" t="s">
        <v>88</v>
      </c>
      <c r="BX95" s="80" t="s">
        <v>5</v>
      </c>
      <c r="CL95" s="80" t="s">
        <v>1</v>
      </c>
      <c r="CM95" s="80" t="s">
        <v>89</v>
      </c>
    </row>
    <row r="96" spans="1:91" s="6" customFormat="1" ht="16.5" customHeight="1">
      <c r="A96" s="71" t="s">
        <v>83</v>
      </c>
      <c r="B96" s="72"/>
      <c r="C96" s="73"/>
      <c r="D96" s="205" t="s">
        <v>90</v>
      </c>
      <c r="E96" s="205"/>
      <c r="F96" s="205"/>
      <c r="G96" s="205"/>
      <c r="H96" s="205"/>
      <c r="I96" s="74"/>
      <c r="J96" s="205" t="s">
        <v>91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196">
        <f>'01 - PS 01'!J30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75" t="s">
        <v>92</v>
      </c>
      <c r="AR96" s="72"/>
      <c r="AS96" s="76">
        <v>0</v>
      </c>
      <c r="AT96" s="77">
        <f>ROUND(SUM(AV96:AW96),2)</f>
        <v>0</v>
      </c>
      <c r="AU96" s="78">
        <f>'01 - PS 01'!P118</f>
        <v>0</v>
      </c>
      <c r="AV96" s="77">
        <f>'01 - PS 01'!J33</f>
        <v>0</v>
      </c>
      <c r="AW96" s="77">
        <f>'01 - PS 01'!J34</f>
        <v>0</v>
      </c>
      <c r="AX96" s="77">
        <f>'01 - PS 01'!J35</f>
        <v>0</v>
      </c>
      <c r="AY96" s="77">
        <f>'01 - PS 01'!J36</f>
        <v>0</v>
      </c>
      <c r="AZ96" s="77">
        <f>'01 - PS 01'!F33</f>
        <v>0</v>
      </c>
      <c r="BA96" s="77">
        <f>'01 - PS 01'!F34</f>
        <v>0</v>
      </c>
      <c r="BB96" s="77">
        <f>'01 - PS 01'!F35</f>
        <v>0</v>
      </c>
      <c r="BC96" s="77">
        <f>'01 - PS 01'!F36</f>
        <v>0</v>
      </c>
      <c r="BD96" s="79">
        <f>'01 - PS 01'!F37</f>
        <v>0</v>
      </c>
      <c r="BT96" s="80" t="s">
        <v>87</v>
      </c>
      <c r="BV96" s="80" t="s">
        <v>81</v>
      </c>
      <c r="BW96" s="80" t="s">
        <v>93</v>
      </c>
      <c r="BX96" s="80" t="s">
        <v>5</v>
      </c>
      <c r="CL96" s="80" t="s">
        <v>1</v>
      </c>
      <c r="CM96" s="80" t="s">
        <v>89</v>
      </c>
    </row>
    <row r="97" spans="1:91" s="6" customFormat="1" ht="16.5" customHeight="1">
      <c r="A97" s="71" t="s">
        <v>83</v>
      </c>
      <c r="B97" s="72"/>
      <c r="C97" s="73"/>
      <c r="D97" s="205" t="s">
        <v>94</v>
      </c>
      <c r="E97" s="205"/>
      <c r="F97" s="205"/>
      <c r="G97" s="205"/>
      <c r="H97" s="205"/>
      <c r="I97" s="74"/>
      <c r="J97" s="205" t="s">
        <v>95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196">
        <f>'02 - PS 02'!J30</f>
        <v>0</v>
      </c>
      <c r="AH97" s="197"/>
      <c r="AI97" s="197"/>
      <c r="AJ97" s="197"/>
      <c r="AK97" s="197"/>
      <c r="AL97" s="197"/>
      <c r="AM97" s="197"/>
      <c r="AN97" s="196">
        <f>SUM(AG97,AT97)</f>
        <v>0</v>
      </c>
      <c r="AO97" s="197"/>
      <c r="AP97" s="197"/>
      <c r="AQ97" s="75" t="s">
        <v>92</v>
      </c>
      <c r="AR97" s="72"/>
      <c r="AS97" s="76">
        <v>0</v>
      </c>
      <c r="AT97" s="77">
        <f>ROUND(SUM(AV97:AW97),2)</f>
        <v>0</v>
      </c>
      <c r="AU97" s="78">
        <f>'02 - PS 02'!P118</f>
        <v>0</v>
      </c>
      <c r="AV97" s="77">
        <f>'02 - PS 02'!J33</f>
        <v>0</v>
      </c>
      <c r="AW97" s="77">
        <f>'02 - PS 02'!J34</f>
        <v>0</v>
      </c>
      <c r="AX97" s="77">
        <f>'02 - PS 02'!J35</f>
        <v>0</v>
      </c>
      <c r="AY97" s="77">
        <f>'02 - PS 02'!J36</f>
        <v>0</v>
      </c>
      <c r="AZ97" s="77">
        <f>'02 - PS 02'!F33</f>
        <v>0</v>
      </c>
      <c r="BA97" s="77">
        <f>'02 - PS 02'!F34</f>
        <v>0</v>
      </c>
      <c r="BB97" s="77">
        <f>'02 - PS 02'!F35</f>
        <v>0</v>
      </c>
      <c r="BC97" s="77">
        <f>'02 - PS 02'!F36</f>
        <v>0</v>
      </c>
      <c r="BD97" s="79">
        <f>'02 - PS 02'!F37</f>
        <v>0</v>
      </c>
      <c r="BT97" s="80" t="s">
        <v>87</v>
      </c>
      <c r="BV97" s="80" t="s">
        <v>81</v>
      </c>
      <c r="BW97" s="80" t="s">
        <v>96</v>
      </c>
      <c r="BX97" s="80" t="s">
        <v>5</v>
      </c>
      <c r="CL97" s="80" t="s">
        <v>1</v>
      </c>
      <c r="CM97" s="80" t="s">
        <v>89</v>
      </c>
    </row>
    <row r="98" spans="1:91" s="6" customFormat="1" ht="16.5" customHeight="1">
      <c r="A98" s="71" t="s">
        <v>83</v>
      </c>
      <c r="B98" s="72"/>
      <c r="C98" s="73"/>
      <c r="D98" s="205" t="s">
        <v>97</v>
      </c>
      <c r="E98" s="205"/>
      <c r="F98" s="205"/>
      <c r="G98" s="205"/>
      <c r="H98" s="205"/>
      <c r="I98" s="74"/>
      <c r="J98" s="205" t="s">
        <v>98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196">
        <f>'03 - PS 03'!J30</f>
        <v>0</v>
      </c>
      <c r="AH98" s="197"/>
      <c r="AI98" s="197"/>
      <c r="AJ98" s="197"/>
      <c r="AK98" s="197"/>
      <c r="AL98" s="197"/>
      <c r="AM98" s="197"/>
      <c r="AN98" s="196">
        <f>SUM(AG98,AT98)</f>
        <v>0</v>
      </c>
      <c r="AO98" s="197"/>
      <c r="AP98" s="197"/>
      <c r="AQ98" s="75" t="s">
        <v>92</v>
      </c>
      <c r="AR98" s="72"/>
      <c r="AS98" s="81">
        <v>0</v>
      </c>
      <c r="AT98" s="82">
        <f>ROUND(SUM(AV98:AW98),2)</f>
        <v>0</v>
      </c>
      <c r="AU98" s="83">
        <f>'03 - PS 03'!P118</f>
        <v>0</v>
      </c>
      <c r="AV98" s="82">
        <f>'03 - PS 03'!J33</f>
        <v>0</v>
      </c>
      <c r="AW98" s="82">
        <f>'03 - PS 03'!J34</f>
        <v>0</v>
      </c>
      <c r="AX98" s="82">
        <f>'03 - PS 03'!J35</f>
        <v>0</v>
      </c>
      <c r="AY98" s="82">
        <f>'03 - PS 03'!J36</f>
        <v>0</v>
      </c>
      <c r="AZ98" s="82">
        <f>'03 - PS 03'!F33</f>
        <v>0</v>
      </c>
      <c r="BA98" s="82">
        <f>'03 - PS 03'!F34</f>
        <v>0</v>
      </c>
      <c r="BB98" s="82">
        <f>'03 - PS 03'!F35</f>
        <v>0</v>
      </c>
      <c r="BC98" s="82">
        <f>'03 - PS 03'!F36</f>
        <v>0</v>
      </c>
      <c r="BD98" s="84">
        <f>'03 - PS 03'!F37</f>
        <v>0</v>
      </c>
      <c r="BT98" s="80" t="s">
        <v>87</v>
      </c>
      <c r="BV98" s="80" t="s">
        <v>81</v>
      </c>
      <c r="BW98" s="80" t="s">
        <v>99</v>
      </c>
      <c r="BX98" s="80" t="s">
        <v>5</v>
      </c>
      <c r="CL98" s="80" t="s">
        <v>1</v>
      </c>
      <c r="CM98" s="80" t="s">
        <v>89</v>
      </c>
    </row>
    <row r="99" spans="1:91" s="1" customFormat="1" ht="30" customHeight="1">
      <c r="B99" s="31"/>
      <c r="AR99" s="31"/>
    </row>
    <row r="100" spans="1:91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31"/>
    </row>
  </sheetData>
  <sheetProtection algorithmName="SHA-512" hashValue="rwrHc66HvAyxiebsNwvMyesbwucQ0hTH/OINubhA6vFCJMZ4+z09lbUYAGIxDEMGb0XfTjCjxQTMkuDV6Tz2QA==" saltValue="ZfalWK/6GmJ9cXTX6IBP1rOOmSovo1XLB1aMQikv/rKD+wx/BVTckTsw2aLy7gXUc08gW8T4ur1kA7CDdsptS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0 - VRN'!C2" display="/" xr:uid="{00000000-0004-0000-0000-000000000000}"/>
    <hyperlink ref="A96" location="'01 - PS 01'!C2" display="/" xr:uid="{00000000-0004-0000-0000-000001000000}"/>
    <hyperlink ref="A97" location="'02 - PS 02'!C2" display="/" xr:uid="{00000000-0004-0000-0000-000002000000}"/>
    <hyperlink ref="A98" location="'03 - PS 03'!C2" display="/" xr:uid="{00000000-0004-0000-0000-000003000000}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4"/>
  <sheetViews>
    <sheetView showGridLines="0" topLeftCell="A151" workbookViewId="0">
      <selection activeCell="I124" sqref="I1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6" t="s">
        <v>88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hidden="1" customHeight="1">
      <c r="B4" s="19"/>
      <c r="D4" s="20" t="s">
        <v>100</v>
      </c>
      <c r="L4" s="19"/>
      <c r="M4" s="85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16" t="str">
        <f>'Rekapitulace stavby'!K6</f>
        <v>Vltava ř. km 80,3 - 84,2  - osazení pevného plavebního značení</v>
      </c>
      <c r="F7" s="217"/>
      <c r="G7" s="217"/>
      <c r="H7" s="217"/>
      <c r="L7" s="19"/>
    </row>
    <row r="8" spans="2:46" s="1" customFormat="1" ht="12" hidden="1" customHeight="1">
      <c r="B8" s="31"/>
      <c r="D8" s="26" t="s">
        <v>101</v>
      </c>
      <c r="L8" s="31"/>
    </row>
    <row r="9" spans="2:46" s="1" customFormat="1" ht="16.5" hidden="1" customHeight="1">
      <c r="B9" s="31"/>
      <c r="E9" s="198" t="s">
        <v>102</v>
      </c>
      <c r="F9" s="215"/>
      <c r="G9" s="215"/>
      <c r="H9" s="215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stavby'!AN8</f>
        <v>12. 5. 2023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hidden="1" customHeight="1">
      <c r="B15" s="31"/>
      <c r="E15" s="24" t="s">
        <v>27</v>
      </c>
      <c r="I15" s="26" t="s">
        <v>28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29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18" t="str">
        <f>'Rekapitulace stavby'!E14</f>
        <v>Vyplň údaj</v>
      </c>
      <c r="F18" s="188"/>
      <c r="G18" s="188"/>
      <c r="H18" s="188"/>
      <c r="I18" s="26" t="s">
        <v>28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31</v>
      </c>
      <c r="I20" s="26" t="s">
        <v>25</v>
      </c>
      <c r="J20" s="24" t="s">
        <v>32</v>
      </c>
      <c r="L20" s="31"/>
    </row>
    <row r="21" spans="2:12" s="1" customFormat="1" ht="18" hidden="1" customHeight="1">
      <c r="B21" s="31"/>
      <c r="E21" s="24" t="s">
        <v>33</v>
      </c>
      <c r="I21" s="26" t="s">
        <v>28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35</v>
      </c>
      <c r="I23" s="26" t="s">
        <v>25</v>
      </c>
      <c r="J23" s="24" t="s">
        <v>36</v>
      </c>
      <c r="L23" s="31"/>
    </row>
    <row r="24" spans="2:12" s="1" customFormat="1" ht="18" hidden="1" customHeight="1">
      <c r="B24" s="31"/>
      <c r="E24" s="24" t="s">
        <v>37</v>
      </c>
      <c r="I24" s="26" t="s">
        <v>28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38</v>
      </c>
      <c r="L26" s="31"/>
    </row>
    <row r="27" spans="2:12" s="7" customFormat="1" ht="16.5" hidden="1" customHeight="1">
      <c r="B27" s="86"/>
      <c r="E27" s="192" t="s">
        <v>1</v>
      </c>
      <c r="F27" s="192"/>
      <c r="G27" s="192"/>
      <c r="H27" s="192"/>
      <c r="L27" s="86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hidden="1" customHeight="1">
      <c r="B30" s="31"/>
      <c r="D30" s="87" t="s">
        <v>39</v>
      </c>
      <c r="J30" s="63">
        <f>ROUND(J121, 2)</f>
        <v>0</v>
      </c>
      <c r="L30" s="31"/>
    </row>
    <row r="31" spans="2:12" s="1" customFormat="1" ht="6.95" hidden="1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5" hidden="1" customHeight="1">
      <c r="B32" s="31"/>
      <c r="F32" s="88" t="s">
        <v>41</v>
      </c>
      <c r="I32" s="88" t="s">
        <v>40</v>
      </c>
      <c r="J32" s="88" t="s">
        <v>42</v>
      </c>
      <c r="L32" s="31"/>
    </row>
    <row r="33" spans="2:12" s="1" customFormat="1" ht="14.45" hidden="1" customHeight="1">
      <c r="B33" s="31"/>
      <c r="D33" s="89" t="s">
        <v>43</v>
      </c>
      <c r="E33" s="26" t="s">
        <v>44</v>
      </c>
      <c r="F33" s="90">
        <f>ROUND((SUM(BE121:BE153)),  2)</f>
        <v>0</v>
      </c>
      <c r="I33" s="91">
        <v>0.21</v>
      </c>
      <c r="J33" s="90">
        <f>ROUND(((SUM(BE121:BE153))*I33),  2)</f>
        <v>0</v>
      </c>
      <c r="L33" s="31"/>
    </row>
    <row r="34" spans="2:12" s="1" customFormat="1" ht="14.45" hidden="1" customHeight="1">
      <c r="B34" s="31"/>
      <c r="E34" s="26" t="s">
        <v>45</v>
      </c>
      <c r="F34" s="90">
        <f>ROUND((SUM(BF121:BF153)),  2)</f>
        <v>0</v>
      </c>
      <c r="I34" s="91">
        <v>0.15</v>
      </c>
      <c r="J34" s="90">
        <f>ROUND(((SUM(BF121:BF153))*I34),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90">
        <f>ROUND((SUM(BG121:BG153)),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90">
        <f>ROUND((SUM(BH121:BH153)),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90">
        <f>ROUND((SUM(BI121:BI153)),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49</v>
      </c>
      <c r="E39" s="54"/>
      <c r="F39" s="54"/>
      <c r="G39" s="94" t="s">
        <v>50</v>
      </c>
      <c r="H39" s="95" t="s">
        <v>51</v>
      </c>
      <c r="I39" s="54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31"/>
      <c r="D61" s="41" t="s">
        <v>54</v>
      </c>
      <c r="E61" s="33"/>
      <c r="F61" s="98" t="s">
        <v>55</v>
      </c>
      <c r="G61" s="41" t="s">
        <v>54</v>
      </c>
      <c r="H61" s="33"/>
      <c r="I61" s="33"/>
      <c r="J61" s="99" t="s">
        <v>55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31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31"/>
      <c r="D76" s="41" t="s">
        <v>54</v>
      </c>
      <c r="E76" s="33"/>
      <c r="F76" s="98" t="s">
        <v>55</v>
      </c>
      <c r="G76" s="41" t="s">
        <v>54</v>
      </c>
      <c r="H76" s="33"/>
      <c r="I76" s="33"/>
      <c r="J76" s="99" t="s">
        <v>55</v>
      </c>
      <c r="K76" s="33"/>
      <c r="L76" s="31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5" hidden="1" customHeight="1">
      <c r="B82" s="31"/>
      <c r="C82" s="20" t="s">
        <v>103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16.5" hidden="1" customHeight="1">
      <c r="B85" s="31"/>
      <c r="E85" s="216" t="str">
        <f>E7</f>
        <v>Vltava ř. km 80,3 - 84,2  - osazení pevného plavebního značení</v>
      </c>
      <c r="F85" s="217"/>
      <c r="G85" s="217"/>
      <c r="H85" s="217"/>
      <c r="L85" s="31"/>
    </row>
    <row r="86" spans="2:47" s="1" customFormat="1" ht="12" hidden="1" customHeight="1">
      <c r="B86" s="31"/>
      <c r="C86" s="26" t="s">
        <v>101</v>
      </c>
      <c r="L86" s="31"/>
    </row>
    <row r="87" spans="2:47" s="1" customFormat="1" ht="16.5" hidden="1" customHeight="1">
      <c r="B87" s="31"/>
      <c r="E87" s="198" t="str">
        <f>E9</f>
        <v>00 - VRN</v>
      </c>
      <c r="F87" s="215"/>
      <c r="G87" s="215"/>
      <c r="H87" s="215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>Vltava</v>
      </c>
      <c r="I89" s="26" t="s">
        <v>22</v>
      </c>
      <c r="J89" s="50" t="str">
        <f>IF(J12="","",J12)</f>
        <v>12. 5. 2023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>Povodí Vltavy, s.p.</v>
      </c>
      <c r="I91" s="26" t="s">
        <v>31</v>
      </c>
      <c r="J91" s="29" t="str">
        <f>E21</f>
        <v>SWECO, a.s.</v>
      </c>
      <c r="L91" s="31"/>
    </row>
    <row r="92" spans="2:47" s="1" customFormat="1" ht="15.2" hidden="1" customHeight="1">
      <c r="B92" s="31"/>
      <c r="C92" s="26" t="s">
        <v>29</v>
      </c>
      <c r="F92" s="24" t="str">
        <f>IF(E18="","",E18)</f>
        <v>Vyplň údaj</v>
      </c>
      <c r="I92" s="26" t="s">
        <v>35</v>
      </c>
      <c r="J92" s="29" t="str">
        <f>E24</f>
        <v>Ing. M. Klimešová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106</v>
      </c>
      <c r="J96" s="63">
        <f>J121</f>
        <v>0</v>
      </c>
      <c r="L96" s="31"/>
      <c r="AU96" s="16" t="s">
        <v>107</v>
      </c>
    </row>
    <row r="97" spans="2:12" s="8" customFormat="1" ht="24.95" hidden="1" customHeight="1">
      <c r="B97" s="103"/>
      <c r="D97" s="104" t="s">
        <v>108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hidden="1" customHeight="1">
      <c r="B98" s="107"/>
      <c r="D98" s="108" t="s">
        <v>109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hidden="1" customHeight="1">
      <c r="B99" s="107"/>
      <c r="D99" s="108" t="s">
        <v>110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2:12" s="9" customFormat="1" ht="19.899999999999999" hidden="1" customHeight="1">
      <c r="B100" s="107"/>
      <c r="D100" s="108" t="s">
        <v>111</v>
      </c>
      <c r="E100" s="109"/>
      <c r="F100" s="109"/>
      <c r="G100" s="109"/>
      <c r="H100" s="109"/>
      <c r="I100" s="109"/>
      <c r="J100" s="110">
        <f>J133</f>
        <v>0</v>
      </c>
      <c r="L100" s="107"/>
    </row>
    <row r="101" spans="2:12" s="9" customFormat="1" ht="19.899999999999999" hidden="1" customHeight="1">
      <c r="B101" s="107"/>
      <c r="D101" s="108" t="s">
        <v>112</v>
      </c>
      <c r="E101" s="109"/>
      <c r="F101" s="109"/>
      <c r="G101" s="109"/>
      <c r="H101" s="109"/>
      <c r="I101" s="109"/>
      <c r="J101" s="110">
        <f>J144</f>
        <v>0</v>
      </c>
      <c r="L101" s="107"/>
    </row>
    <row r="102" spans="2:12" s="1" customFormat="1" ht="21.75" hidden="1" customHeight="1">
      <c r="B102" s="31"/>
      <c r="L102" s="31"/>
    </row>
    <row r="103" spans="2:12" s="1" customFormat="1" ht="6.95" hidden="1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1"/>
    </row>
    <row r="104" spans="2:12" hidden="1"/>
    <row r="105" spans="2:12" hidden="1"/>
    <row r="106" spans="2:12" hidden="1"/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1"/>
    </row>
    <row r="108" spans="2:12" s="1" customFormat="1" ht="24.95" customHeight="1">
      <c r="B108" s="31"/>
      <c r="C108" s="20" t="s">
        <v>113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16" t="str">
        <f>E7</f>
        <v>Vltava ř. km 80,3 - 84,2  - osazení pevného plavebního značení</v>
      </c>
      <c r="F111" s="217"/>
      <c r="G111" s="217"/>
      <c r="H111" s="217"/>
      <c r="L111" s="31"/>
    </row>
    <row r="112" spans="2:12" s="1" customFormat="1" ht="12" customHeight="1">
      <c r="B112" s="31"/>
      <c r="C112" s="26" t="s">
        <v>101</v>
      </c>
      <c r="L112" s="31"/>
    </row>
    <row r="113" spans="2:65" s="1" customFormat="1" ht="16.5" customHeight="1">
      <c r="B113" s="31"/>
      <c r="E113" s="198" t="str">
        <f>E9</f>
        <v>00 - VRN</v>
      </c>
      <c r="F113" s="215"/>
      <c r="G113" s="215"/>
      <c r="H113" s="215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Vltava</v>
      </c>
      <c r="I115" s="26" t="s">
        <v>22</v>
      </c>
      <c r="J115" s="50" t="str">
        <f>IF(J12="","",J12)</f>
        <v>12. 5. 2023</v>
      </c>
      <c r="L115" s="31"/>
    </row>
    <row r="116" spans="2:65" s="1" customFormat="1" ht="6.95" customHeight="1">
      <c r="B116" s="31"/>
      <c r="L116" s="31"/>
    </row>
    <row r="117" spans="2:65" s="1" customFormat="1" ht="15.2" customHeight="1">
      <c r="B117" s="31"/>
      <c r="C117" s="26" t="s">
        <v>24</v>
      </c>
      <c r="F117" s="24" t="str">
        <f>E15</f>
        <v>Povodí Vltavy, s.p.</v>
      </c>
      <c r="I117" s="26" t="s">
        <v>31</v>
      </c>
      <c r="J117" s="29" t="str">
        <f>E21</f>
        <v>SWECO, a.s.</v>
      </c>
      <c r="L117" s="31"/>
    </row>
    <row r="118" spans="2:65" s="1" customFormat="1" ht="15.2" customHeight="1">
      <c r="B118" s="31"/>
      <c r="C118" s="26" t="s">
        <v>29</v>
      </c>
      <c r="F118" s="24" t="str">
        <f>IF(E18="","",E18)</f>
        <v>Vyplň údaj</v>
      </c>
      <c r="I118" s="26" t="s">
        <v>35</v>
      </c>
      <c r="J118" s="29" t="str">
        <f>E24</f>
        <v>Ing. M. Klimešová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114</v>
      </c>
      <c r="D120" s="113" t="s">
        <v>64</v>
      </c>
      <c r="E120" s="113" t="s">
        <v>60</v>
      </c>
      <c r="F120" s="113" t="s">
        <v>61</v>
      </c>
      <c r="G120" s="113" t="s">
        <v>115</v>
      </c>
      <c r="H120" s="113" t="s">
        <v>116</v>
      </c>
      <c r="I120" s="113" t="s">
        <v>117</v>
      </c>
      <c r="J120" s="114" t="s">
        <v>105</v>
      </c>
      <c r="K120" s="115" t="s">
        <v>118</v>
      </c>
      <c r="L120" s="111"/>
      <c r="M120" s="56" t="s">
        <v>1</v>
      </c>
      <c r="N120" s="57" t="s">
        <v>43</v>
      </c>
      <c r="O120" s="57" t="s">
        <v>119</v>
      </c>
      <c r="P120" s="57" t="s">
        <v>120</v>
      </c>
      <c r="Q120" s="57" t="s">
        <v>121</v>
      </c>
      <c r="R120" s="57" t="s">
        <v>122</v>
      </c>
      <c r="S120" s="57" t="s">
        <v>123</v>
      </c>
      <c r="T120" s="58" t="s">
        <v>124</v>
      </c>
    </row>
    <row r="121" spans="2:65" s="1" customFormat="1" ht="22.9" customHeight="1">
      <c r="B121" s="31"/>
      <c r="C121" s="61" t="s">
        <v>125</v>
      </c>
      <c r="J121" s="116">
        <f>BK121</f>
        <v>0</v>
      </c>
      <c r="L121" s="31"/>
      <c r="M121" s="59"/>
      <c r="N121" s="51"/>
      <c r="O121" s="51"/>
      <c r="P121" s="117">
        <f>P122</f>
        <v>0</v>
      </c>
      <c r="Q121" s="51"/>
      <c r="R121" s="117">
        <f>R122</f>
        <v>0</v>
      </c>
      <c r="S121" s="51"/>
      <c r="T121" s="118">
        <f>T122</f>
        <v>0</v>
      </c>
      <c r="AT121" s="16" t="s">
        <v>78</v>
      </c>
      <c r="AU121" s="16" t="s">
        <v>107</v>
      </c>
      <c r="BK121" s="119">
        <f>BK122</f>
        <v>0</v>
      </c>
    </row>
    <row r="122" spans="2:65" s="11" customFormat="1" ht="25.9" customHeight="1">
      <c r="B122" s="120"/>
      <c r="D122" s="121" t="s">
        <v>78</v>
      </c>
      <c r="E122" s="122" t="s">
        <v>85</v>
      </c>
      <c r="F122" s="122" t="s">
        <v>126</v>
      </c>
      <c r="I122" s="123"/>
      <c r="J122" s="124">
        <f>BK122</f>
        <v>0</v>
      </c>
      <c r="L122" s="120"/>
      <c r="M122" s="125"/>
      <c r="P122" s="126">
        <f>P123+P129+P133+P144</f>
        <v>0</v>
      </c>
      <c r="R122" s="126">
        <f>R123+R129+R133+R144</f>
        <v>0</v>
      </c>
      <c r="T122" s="127">
        <f>T123+T129+T133+T144</f>
        <v>0</v>
      </c>
      <c r="AR122" s="121" t="s">
        <v>127</v>
      </c>
      <c r="AT122" s="128" t="s">
        <v>78</v>
      </c>
      <c r="AU122" s="128" t="s">
        <v>79</v>
      </c>
      <c r="AY122" s="121" t="s">
        <v>128</v>
      </c>
      <c r="BK122" s="129">
        <f>BK123+BK129+BK133+BK144</f>
        <v>0</v>
      </c>
    </row>
    <row r="123" spans="2:65" s="11" customFormat="1" ht="22.9" customHeight="1">
      <c r="B123" s="120"/>
      <c r="D123" s="121" t="s">
        <v>78</v>
      </c>
      <c r="E123" s="130" t="s">
        <v>129</v>
      </c>
      <c r="F123" s="130" t="s">
        <v>130</v>
      </c>
      <c r="I123" s="123"/>
      <c r="J123" s="131">
        <f>BK123</f>
        <v>0</v>
      </c>
      <c r="L123" s="120"/>
      <c r="M123" s="125"/>
      <c r="P123" s="126">
        <f>SUM(P124:P128)</f>
        <v>0</v>
      </c>
      <c r="R123" s="126">
        <f>SUM(R124:R128)</f>
        <v>0</v>
      </c>
      <c r="T123" s="127">
        <f>SUM(T124:T128)</f>
        <v>0</v>
      </c>
      <c r="AR123" s="121" t="s">
        <v>127</v>
      </c>
      <c r="AT123" s="128" t="s">
        <v>78</v>
      </c>
      <c r="AU123" s="128" t="s">
        <v>87</v>
      </c>
      <c r="AY123" s="121" t="s">
        <v>128</v>
      </c>
      <c r="BK123" s="129">
        <f>SUM(BK124:BK128)</f>
        <v>0</v>
      </c>
    </row>
    <row r="124" spans="2:65" s="1" customFormat="1" ht="37.9" customHeight="1">
      <c r="B124" s="31"/>
      <c r="C124" s="132" t="s">
        <v>87</v>
      </c>
      <c r="D124" s="132" t="s">
        <v>131</v>
      </c>
      <c r="E124" s="133" t="s">
        <v>132</v>
      </c>
      <c r="F124" s="134" t="s">
        <v>133</v>
      </c>
      <c r="G124" s="135" t="s">
        <v>134</v>
      </c>
      <c r="H124" s="136">
        <v>18</v>
      </c>
      <c r="I124" s="137"/>
      <c r="J124" s="138">
        <f>ROUND(I124*H124,2)</f>
        <v>0</v>
      </c>
      <c r="K124" s="139"/>
      <c r="L124" s="31"/>
      <c r="M124" s="140" t="s">
        <v>1</v>
      </c>
      <c r="N124" s="141" t="s">
        <v>44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135</v>
      </c>
      <c r="AT124" s="144" t="s">
        <v>131</v>
      </c>
      <c r="AU124" s="144" t="s">
        <v>89</v>
      </c>
      <c r="AY124" s="16" t="s">
        <v>128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87</v>
      </c>
      <c r="BK124" s="145">
        <f>ROUND(I124*H124,2)</f>
        <v>0</v>
      </c>
      <c r="BL124" s="16" t="s">
        <v>135</v>
      </c>
      <c r="BM124" s="144" t="s">
        <v>136</v>
      </c>
    </row>
    <row r="125" spans="2:65" s="1" customFormat="1" ht="19.5">
      <c r="B125" s="31"/>
      <c r="D125" s="146" t="s">
        <v>137</v>
      </c>
      <c r="F125" s="147" t="s">
        <v>133</v>
      </c>
      <c r="I125" s="148"/>
      <c r="L125" s="31"/>
      <c r="M125" s="149"/>
      <c r="T125" s="53"/>
      <c r="AT125" s="16" t="s">
        <v>137</v>
      </c>
      <c r="AU125" s="16" t="s">
        <v>89</v>
      </c>
    </row>
    <row r="126" spans="2:65" s="1" customFormat="1" ht="39">
      <c r="B126" s="31"/>
      <c r="D126" s="146" t="s">
        <v>138</v>
      </c>
      <c r="F126" s="150" t="s">
        <v>139</v>
      </c>
      <c r="I126" s="148"/>
      <c r="L126" s="31"/>
      <c r="M126" s="149"/>
      <c r="T126" s="53"/>
      <c r="AT126" s="16" t="s">
        <v>138</v>
      </c>
      <c r="AU126" s="16" t="s">
        <v>89</v>
      </c>
    </row>
    <row r="127" spans="2:65" s="1" customFormat="1" ht="16.5" customHeight="1">
      <c r="B127" s="31"/>
      <c r="C127" s="132" t="s">
        <v>89</v>
      </c>
      <c r="D127" s="132" t="s">
        <v>131</v>
      </c>
      <c r="E127" s="133" t="s">
        <v>140</v>
      </c>
      <c r="F127" s="134" t="s">
        <v>141</v>
      </c>
      <c r="G127" s="135" t="s">
        <v>134</v>
      </c>
      <c r="H127" s="136">
        <v>1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44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135</v>
      </c>
      <c r="AT127" s="144" t="s">
        <v>131</v>
      </c>
      <c r="AU127" s="144" t="s">
        <v>89</v>
      </c>
      <c r="AY127" s="16" t="s">
        <v>128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87</v>
      </c>
      <c r="BK127" s="145">
        <f>ROUND(I127*H127,2)</f>
        <v>0</v>
      </c>
      <c r="BL127" s="16" t="s">
        <v>135</v>
      </c>
      <c r="BM127" s="144" t="s">
        <v>142</v>
      </c>
    </row>
    <row r="128" spans="2:65" s="1" customFormat="1">
      <c r="B128" s="31"/>
      <c r="D128" s="146" t="s">
        <v>137</v>
      </c>
      <c r="F128" s="147" t="s">
        <v>141</v>
      </c>
      <c r="I128" s="148"/>
      <c r="L128" s="31"/>
      <c r="M128" s="149"/>
      <c r="T128" s="53"/>
      <c r="AT128" s="16" t="s">
        <v>137</v>
      </c>
      <c r="AU128" s="16" t="s">
        <v>89</v>
      </c>
    </row>
    <row r="129" spans="2:65" s="11" customFormat="1" ht="22.9" customHeight="1">
      <c r="B129" s="120"/>
      <c r="D129" s="121" t="s">
        <v>78</v>
      </c>
      <c r="E129" s="130" t="s">
        <v>143</v>
      </c>
      <c r="F129" s="130" t="s">
        <v>144</v>
      </c>
      <c r="I129" s="123"/>
      <c r="J129" s="131">
        <f>BK129</f>
        <v>0</v>
      </c>
      <c r="L129" s="120"/>
      <c r="M129" s="125"/>
      <c r="P129" s="126">
        <f>SUM(P130:P132)</f>
        <v>0</v>
      </c>
      <c r="R129" s="126">
        <f>SUM(R130:R132)</f>
        <v>0</v>
      </c>
      <c r="T129" s="127">
        <f>SUM(T130:T132)</f>
        <v>0</v>
      </c>
      <c r="AR129" s="121" t="s">
        <v>127</v>
      </c>
      <c r="AT129" s="128" t="s">
        <v>78</v>
      </c>
      <c r="AU129" s="128" t="s">
        <v>87</v>
      </c>
      <c r="AY129" s="121" t="s">
        <v>128</v>
      </c>
      <c r="BK129" s="129">
        <f>SUM(BK130:BK132)</f>
        <v>0</v>
      </c>
    </row>
    <row r="130" spans="2:65" s="1" customFormat="1" ht="16.5" customHeight="1">
      <c r="B130" s="31"/>
      <c r="C130" s="132" t="s">
        <v>145</v>
      </c>
      <c r="D130" s="132" t="s">
        <v>131</v>
      </c>
      <c r="E130" s="133" t="s">
        <v>146</v>
      </c>
      <c r="F130" s="134" t="s">
        <v>147</v>
      </c>
      <c r="G130" s="135" t="s">
        <v>134</v>
      </c>
      <c r="H130" s="136">
        <v>1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44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135</v>
      </c>
      <c r="AT130" s="144" t="s">
        <v>131</v>
      </c>
      <c r="AU130" s="144" t="s">
        <v>89</v>
      </c>
      <c r="AY130" s="16" t="s">
        <v>128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87</v>
      </c>
      <c r="BK130" s="145">
        <f>ROUND(I130*H130,2)</f>
        <v>0</v>
      </c>
      <c r="BL130" s="16" t="s">
        <v>135</v>
      </c>
      <c r="BM130" s="144" t="s">
        <v>148</v>
      </c>
    </row>
    <row r="131" spans="2:65" s="1" customFormat="1">
      <c r="B131" s="31"/>
      <c r="D131" s="146" t="s">
        <v>137</v>
      </c>
      <c r="F131" s="147" t="s">
        <v>147</v>
      </c>
      <c r="I131" s="148"/>
      <c r="L131" s="31"/>
      <c r="M131" s="149"/>
      <c r="T131" s="53"/>
      <c r="AT131" s="16" t="s">
        <v>137</v>
      </c>
      <c r="AU131" s="16" t="s">
        <v>89</v>
      </c>
    </row>
    <row r="132" spans="2:65" s="1" customFormat="1" ht="29.25">
      <c r="B132" s="31"/>
      <c r="D132" s="146" t="s">
        <v>138</v>
      </c>
      <c r="F132" s="150" t="s">
        <v>149</v>
      </c>
      <c r="I132" s="148"/>
      <c r="L132" s="31"/>
      <c r="M132" s="149"/>
      <c r="T132" s="53"/>
      <c r="AT132" s="16" t="s">
        <v>138</v>
      </c>
      <c r="AU132" s="16" t="s">
        <v>89</v>
      </c>
    </row>
    <row r="133" spans="2:65" s="11" customFormat="1" ht="22.9" customHeight="1">
      <c r="B133" s="120"/>
      <c r="D133" s="121" t="s">
        <v>78</v>
      </c>
      <c r="E133" s="130" t="s">
        <v>150</v>
      </c>
      <c r="F133" s="130" t="s">
        <v>151</v>
      </c>
      <c r="I133" s="123"/>
      <c r="J133" s="131">
        <f>BK133</f>
        <v>0</v>
      </c>
      <c r="L133" s="120"/>
      <c r="M133" s="125"/>
      <c r="P133" s="126">
        <f>SUM(P134:P143)</f>
        <v>0</v>
      </c>
      <c r="R133" s="126">
        <f>SUM(R134:R143)</f>
        <v>0</v>
      </c>
      <c r="T133" s="127">
        <f>SUM(T134:T143)</f>
        <v>0</v>
      </c>
      <c r="AR133" s="121" t="s">
        <v>127</v>
      </c>
      <c r="AT133" s="128" t="s">
        <v>78</v>
      </c>
      <c r="AU133" s="128" t="s">
        <v>87</v>
      </c>
      <c r="AY133" s="121" t="s">
        <v>128</v>
      </c>
      <c r="BK133" s="129">
        <f>SUM(BK134:BK143)</f>
        <v>0</v>
      </c>
    </row>
    <row r="134" spans="2:65" s="1" customFormat="1" ht="16.5" customHeight="1">
      <c r="B134" s="31"/>
      <c r="C134" s="132" t="s">
        <v>152</v>
      </c>
      <c r="D134" s="132" t="s">
        <v>131</v>
      </c>
      <c r="E134" s="133" t="s">
        <v>153</v>
      </c>
      <c r="F134" s="134" t="s">
        <v>154</v>
      </c>
      <c r="G134" s="135" t="s">
        <v>134</v>
      </c>
      <c r="H134" s="136">
        <v>1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44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135</v>
      </c>
      <c r="AT134" s="144" t="s">
        <v>131</v>
      </c>
      <c r="AU134" s="144" t="s">
        <v>89</v>
      </c>
      <c r="AY134" s="16" t="s">
        <v>128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87</v>
      </c>
      <c r="BK134" s="145">
        <f>ROUND(I134*H134,2)</f>
        <v>0</v>
      </c>
      <c r="BL134" s="16" t="s">
        <v>135</v>
      </c>
      <c r="BM134" s="144" t="s">
        <v>155</v>
      </c>
    </row>
    <row r="135" spans="2:65" s="1" customFormat="1">
      <c r="B135" s="31"/>
      <c r="D135" s="146" t="s">
        <v>137</v>
      </c>
      <c r="F135" s="147" t="s">
        <v>154</v>
      </c>
      <c r="I135" s="148"/>
      <c r="L135" s="31"/>
      <c r="M135" s="149"/>
      <c r="T135" s="53"/>
      <c r="AT135" s="16" t="s">
        <v>137</v>
      </c>
      <c r="AU135" s="16" t="s">
        <v>89</v>
      </c>
    </row>
    <row r="136" spans="2:65" s="1" customFormat="1" ht="16.5" customHeight="1">
      <c r="B136" s="31"/>
      <c r="C136" s="132" t="s">
        <v>127</v>
      </c>
      <c r="D136" s="132" t="s">
        <v>131</v>
      </c>
      <c r="E136" s="133" t="s">
        <v>156</v>
      </c>
      <c r="F136" s="134" t="s">
        <v>157</v>
      </c>
      <c r="G136" s="135" t="s">
        <v>134</v>
      </c>
      <c r="H136" s="136">
        <v>1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44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135</v>
      </c>
      <c r="AT136" s="144" t="s">
        <v>131</v>
      </c>
      <c r="AU136" s="144" t="s">
        <v>89</v>
      </c>
      <c r="AY136" s="16" t="s">
        <v>128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87</v>
      </c>
      <c r="BK136" s="145">
        <f>ROUND(I136*H136,2)</f>
        <v>0</v>
      </c>
      <c r="BL136" s="16" t="s">
        <v>135</v>
      </c>
      <c r="BM136" s="144" t="s">
        <v>158</v>
      </c>
    </row>
    <row r="137" spans="2:65" s="1" customFormat="1">
      <c r="B137" s="31"/>
      <c r="D137" s="146" t="s">
        <v>137</v>
      </c>
      <c r="F137" s="147" t="s">
        <v>159</v>
      </c>
      <c r="I137" s="148"/>
      <c r="L137" s="31"/>
      <c r="M137" s="149"/>
      <c r="T137" s="53"/>
      <c r="AT137" s="16" t="s">
        <v>137</v>
      </c>
      <c r="AU137" s="16" t="s">
        <v>89</v>
      </c>
    </row>
    <row r="138" spans="2:65" s="1" customFormat="1" ht="33" customHeight="1">
      <c r="B138" s="31"/>
      <c r="C138" s="132" t="s">
        <v>160</v>
      </c>
      <c r="D138" s="132" t="s">
        <v>131</v>
      </c>
      <c r="E138" s="133" t="s">
        <v>161</v>
      </c>
      <c r="F138" s="134" t="s">
        <v>162</v>
      </c>
      <c r="G138" s="135" t="s">
        <v>134</v>
      </c>
      <c r="H138" s="136">
        <v>1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44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135</v>
      </c>
      <c r="AT138" s="144" t="s">
        <v>131</v>
      </c>
      <c r="AU138" s="144" t="s">
        <v>89</v>
      </c>
      <c r="AY138" s="16" t="s">
        <v>128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87</v>
      </c>
      <c r="BK138" s="145">
        <f>ROUND(I138*H138,2)</f>
        <v>0</v>
      </c>
      <c r="BL138" s="16" t="s">
        <v>135</v>
      </c>
      <c r="BM138" s="144" t="s">
        <v>163</v>
      </c>
    </row>
    <row r="139" spans="2:65" s="1" customFormat="1" ht="19.5">
      <c r="B139" s="31"/>
      <c r="D139" s="146" t="s">
        <v>137</v>
      </c>
      <c r="F139" s="147" t="s">
        <v>162</v>
      </c>
      <c r="I139" s="148"/>
      <c r="L139" s="31"/>
      <c r="M139" s="149"/>
      <c r="T139" s="53"/>
      <c r="AT139" s="16" t="s">
        <v>137</v>
      </c>
      <c r="AU139" s="16" t="s">
        <v>89</v>
      </c>
    </row>
    <row r="140" spans="2:65" s="1" customFormat="1" ht="58.5">
      <c r="B140" s="31"/>
      <c r="D140" s="146" t="s">
        <v>138</v>
      </c>
      <c r="F140" s="150" t="s">
        <v>164</v>
      </c>
      <c r="I140" s="148"/>
      <c r="L140" s="31"/>
      <c r="M140" s="149"/>
      <c r="T140" s="53"/>
      <c r="AT140" s="16" t="s">
        <v>138</v>
      </c>
      <c r="AU140" s="16" t="s">
        <v>89</v>
      </c>
    </row>
    <row r="141" spans="2:65" s="1" customFormat="1" ht="16.5" customHeight="1">
      <c r="B141" s="31"/>
      <c r="C141" s="132" t="s">
        <v>165</v>
      </c>
      <c r="D141" s="132" t="s">
        <v>131</v>
      </c>
      <c r="E141" s="133" t="s">
        <v>166</v>
      </c>
      <c r="F141" s="134" t="s">
        <v>167</v>
      </c>
      <c r="G141" s="135" t="s">
        <v>134</v>
      </c>
      <c r="H141" s="136">
        <v>18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44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135</v>
      </c>
      <c r="AT141" s="144" t="s">
        <v>131</v>
      </c>
      <c r="AU141" s="144" t="s">
        <v>89</v>
      </c>
      <c r="AY141" s="16" t="s">
        <v>128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87</v>
      </c>
      <c r="BK141" s="145">
        <f>ROUND(I141*H141,2)</f>
        <v>0</v>
      </c>
      <c r="BL141" s="16" t="s">
        <v>135</v>
      </c>
      <c r="BM141" s="144" t="s">
        <v>168</v>
      </c>
    </row>
    <row r="142" spans="2:65" s="1" customFormat="1">
      <c r="B142" s="31"/>
      <c r="D142" s="146" t="s">
        <v>137</v>
      </c>
      <c r="F142" s="147" t="s">
        <v>169</v>
      </c>
      <c r="I142" s="148"/>
      <c r="L142" s="31"/>
      <c r="M142" s="149"/>
      <c r="T142" s="53"/>
      <c r="AT142" s="16" t="s">
        <v>137</v>
      </c>
      <c r="AU142" s="16" t="s">
        <v>89</v>
      </c>
    </row>
    <row r="143" spans="2:65" s="1" customFormat="1" ht="39">
      <c r="B143" s="31"/>
      <c r="D143" s="146" t="s">
        <v>138</v>
      </c>
      <c r="F143" s="150" t="s">
        <v>170</v>
      </c>
      <c r="I143" s="148"/>
      <c r="L143" s="31"/>
      <c r="M143" s="149"/>
      <c r="T143" s="53"/>
      <c r="AT143" s="16" t="s">
        <v>138</v>
      </c>
      <c r="AU143" s="16" t="s">
        <v>89</v>
      </c>
    </row>
    <row r="144" spans="2:65" s="11" customFormat="1" ht="22.9" customHeight="1">
      <c r="B144" s="120"/>
      <c r="D144" s="121" t="s">
        <v>78</v>
      </c>
      <c r="E144" s="130" t="s">
        <v>171</v>
      </c>
      <c r="F144" s="130" t="s">
        <v>172</v>
      </c>
      <c r="I144" s="123"/>
      <c r="J144" s="131">
        <f>BK144</f>
        <v>0</v>
      </c>
      <c r="L144" s="120"/>
      <c r="M144" s="125"/>
      <c r="P144" s="126">
        <f>SUM(P145:P153)</f>
        <v>0</v>
      </c>
      <c r="R144" s="126">
        <f>SUM(R145:R153)</f>
        <v>0</v>
      </c>
      <c r="T144" s="127">
        <f>SUM(T145:T153)</f>
        <v>0</v>
      </c>
      <c r="AR144" s="121" t="s">
        <v>127</v>
      </c>
      <c r="AT144" s="128" t="s">
        <v>78</v>
      </c>
      <c r="AU144" s="128" t="s">
        <v>87</v>
      </c>
      <c r="AY144" s="121" t="s">
        <v>128</v>
      </c>
      <c r="BK144" s="129">
        <f>SUM(BK145:BK153)</f>
        <v>0</v>
      </c>
    </row>
    <row r="145" spans="2:65" s="1" customFormat="1" ht="16.5" customHeight="1">
      <c r="B145" s="31"/>
      <c r="C145" s="132" t="s">
        <v>173</v>
      </c>
      <c r="D145" s="132" t="s">
        <v>131</v>
      </c>
      <c r="E145" s="133" t="s">
        <v>174</v>
      </c>
      <c r="F145" s="134" t="s">
        <v>175</v>
      </c>
      <c r="G145" s="135" t="s">
        <v>134</v>
      </c>
      <c r="H145" s="136">
        <v>18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44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135</v>
      </c>
      <c r="AT145" s="144" t="s">
        <v>131</v>
      </c>
      <c r="AU145" s="144" t="s">
        <v>89</v>
      </c>
      <c r="AY145" s="16" t="s">
        <v>128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87</v>
      </c>
      <c r="BK145" s="145">
        <f>ROUND(I145*H145,2)</f>
        <v>0</v>
      </c>
      <c r="BL145" s="16" t="s">
        <v>135</v>
      </c>
      <c r="BM145" s="144" t="s">
        <v>176</v>
      </c>
    </row>
    <row r="146" spans="2:65" s="1" customFormat="1">
      <c r="B146" s="31"/>
      <c r="D146" s="146" t="s">
        <v>137</v>
      </c>
      <c r="F146" s="147" t="s">
        <v>175</v>
      </c>
      <c r="I146" s="148"/>
      <c r="L146" s="31"/>
      <c r="M146" s="149"/>
      <c r="T146" s="53"/>
      <c r="AT146" s="16" t="s">
        <v>137</v>
      </c>
      <c r="AU146" s="16" t="s">
        <v>89</v>
      </c>
    </row>
    <row r="147" spans="2:65" s="1" customFormat="1" ht="48.75">
      <c r="B147" s="31"/>
      <c r="D147" s="146" t="s">
        <v>138</v>
      </c>
      <c r="F147" s="150" t="s">
        <v>177</v>
      </c>
      <c r="I147" s="148"/>
      <c r="L147" s="31"/>
      <c r="M147" s="149"/>
      <c r="T147" s="53"/>
      <c r="AT147" s="16" t="s">
        <v>138</v>
      </c>
      <c r="AU147" s="16" t="s">
        <v>89</v>
      </c>
    </row>
    <row r="148" spans="2:65" s="1" customFormat="1" ht="16.5" customHeight="1">
      <c r="B148" s="31"/>
      <c r="C148" s="132" t="s">
        <v>178</v>
      </c>
      <c r="D148" s="132" t="s">
        <v>131</v>
      </c>
      <c r="E148" s="133" t="s">
        <v>179</v>
      </c>
      <c r="F148" s="134" t="s">
        <v>180</v>
      </c>
      <c r="G148" s="135" t="s">
        <v>134</v>
      </c>
      <c r="H148" s="136">
        <v>1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44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135</v>
      </c>
      <c r="AT148" s="144" t="s">
        <v>131</v>
      </c>
      <c r="AU148" s="144" t="s">
        <v>89</v>
      </c>
      <c r="AY148" s="16" t="s">
        <v>128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87</v>
      </c>
      <c r="BK148" s="145">
        <f>ROUND(I148*H148,2)</f>
        <v>0</v>
      </c>
      <c r="BL148" s="16" t="s">
        <v>135</v>
      </c>
      <c r="BM148" s="144" t="s">
        <v>181</v>
      </c>
    </row>
    <row r="149" spans="2:65" s="1" customFormat="1" ht="19.5">
      <c r="B149" s="31"/>
      <c r="D149" s="146" t="s">
        <v>137</v>
      </c>
      <c r="F149" s="147" t="s">
        <v>182</v>
      </c>
      <c r="I149" s="148"/>
      <c r="L149" s="31"/>
      <c r="M149" s="149"/>
      <c r="T149" s="53"/>
      <c r="AT149" s="16" t="s">
        <v>137</v>
      </c>
      <c r="AU149" s="16" t="s">
        <v>89</v>
      </c>
    </row>
    <row r="150" spans="2:65" s="1" customFormat="1" ht="58.5">
      <c r="B150" s="31"/>
      <c r="D150" s="146" t="s">
        <v>138</v>
      </c>
      <c r="F150" s="150" t="s">
        <v>183</v>
      </c>
      <c r="I150" s="148"/>
      <c r="L150" s="31"/>
      <c r="M150" s="149"/>
      <c r="T150" s="53"/>
      <c r="AT150" s="16" t="s">
        <v>138</v>
      </c>
      <c r="AU150" s="16" t="s">
        <v>89</v>
      </c>
    </row>
    <row r="151" spans="2:65" s="1" customFormat="1" ht="21.75" customHeight="1">
      <c r="B151" s="31"/>
      <c r="C151" s="132" t="s">
        <v>184</v>
      </c>
      <c r="D151" s="132" t="s">
        <v>131</v>
      </c>
      <c r="E151" s="133" t="s">
        <v>185</v>
      </c>
      <c r="F151" s="134" t="s">
        <v>186</v>
      </c>
      <c r="G151" s="135" t="s">
        <v>134</v>
      </c>
      <c r="H151" s="136">
        <v>1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44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135</v>
      </c>
      <c r="AT151" s="144" t="s">
        <v>131</v>
      </c>
      <c r="AU151" s="144" t="s">
        <v>89</v>
      </c>
      <c r="AY151" s="16" t="s">
        <v>128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87</v>
      </c>
      <c r="BK151" s="145">
        <f>ROUND(I151*H151,2)</f>
        <v>0</v>
      </c>
      <c r="BL151" s="16" t="s">
        <v>135</v>
      </c>
      <c r="BM151" s="144" t="s">
        <v>187</v>
      </c>
    </row>
    <row r="152" spans="2:65" s="1" customFormat="1">
      <c r="B152" s="31"/>
      <c r="D152" s="146" t="s">
        <v>137</v>
      </c>
      <c r="F152" s="147" t="s">
        <v>186</v>
      </c>
      <c r="I152" s="148"/>
      <c r="L152" s="31"/>
      <c r="M152" s="149"/>
      <c r="T152" s="53"/>
      <c r="AT152" s="16" t="s">
        <v>137</v>
      </c>
      <c r="AU152" s="16" t="s">
        <v>89</v>
      </c>
    </row>
    <row r="153" spans="2:65" s="1" customFormat="1" ht="39">
      <c r="B153" s="31"/>
      <c r="D153" s="146" t="s">
        <v>138</v>
      </c>
      <c r="F153" s="150" t="s">
        <v>188</v>
      </c>
      <c r="I153" s="148"/>
      <c r="L153" s="31"/>
      <c r="M153" s="151"/>
      <c r="N153" s="152"/>
      <c r="O153" s="152"/>
      <c r="P153" s="152"/>
      <c r="Q153" s="152"/>
      <c r="R153" s="152"/>
      <c r="S153" s="152"/>
      <c r="T153" s="153"/>
      <c r="AT153" s="16" t="s">
        <v>138</v>
      </c>
      <c r="AU153" s="16" t="s">
        <v>89</v>
      </c>
    </row>
    <row r="154" spans="2:65" s="1" customFormat="1" ht="6.95" customHeight="1">
      <c r="B154" s="42"/>
      <c r="C154" s="43"/>
      <c r="D154" s="43"/>
      <c r="E154" s="43"/>
      <c r="F154" s="43"/>
      <c r="G154" s="43"/>
      <c r="H154" s="43"/>
      <c r="I154" s="43"/>
      <c r="J154" s="43"/>
      <c r="K154" s="43"/>
      <c r="L154" s="31"/>
    </row>
  </sheetData>
  <sheetProtection algorithmName="SHA-512" hashValue="6/Y6htDf4tpOUM6NIn10LWcxmyYfgJRtSYesvQKXe9lI/EmxJIBjdwUFoYwoBWGTHXB6iPm+6iKpqUmh6FHjxQ==" saltValue="uQg/f1AT6nkh60X6H99X1WfaBASa11NFTy1FNZjhF2VcuLHowLNyDrWwpDCFNh3Zduou/uAMrLVfOpL1BTF5hA==" spinCount="100000" sheet="1" objects="1" scenarios="1" formatColumns="0" formatRows="0" autoFilter="0"/>
  <autoFilter ref="C120:K153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2"/>
  <sheetViews>
    <sheetView showGridLines="0" topLeftCell="A144" workbookViewId="0">
      <selection activeCell="I163" sqref="I16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6" t="s">
        <v>93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hidden="1" customHeight="1">
      <c r="B4" s="19"/>
      <c r="D4" s="20" t="s">
        <v>100</v>
      </c>
      <c r="L4" s="19"/>
      <c r="M4" s="85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16" t="str">
        <f>'Rekapitulace stavby'!K6</f>
        <v>Vltava ř. km 80,3 - 84,2  - osazení pevného plavebního značení</v>
      </c>
      <c r="F7" s="217"/>
      <c r="G7" s="217"/>
      <c r="H7" s="217"/>
      <c r="L7" s="19"/>
    </row>
    <row r="8" spans="2:46" s="1" customFormat="1" ht="12" hidden="1" customHeight="1">
      <c r="B8" s="31"/>
      <c r="D8" s="26" t="s">
        <v>101</v>
      </c>
      <c r="L8" s="31"/>
    </row>
    <row r="9" spans="2:46" s="1" customFormat="1" ht="16.5" hidden="1" customHeight="1">
      <c r="B9" s="31"/>
      <c r="E9" s="198" t="s">
        <v>189</v>
      </c>
      <c r="F9" s="215"/>
      <c r="G9" s="215"/>
      <c r="H9" s="215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stavby'!AN8</f>
        <v>12. 5. 2023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hidden="1" customHeight="1">
      <c r="B15" s="31"/>
      <c r="E15" s="24" t="s">
        <v>27</v>
      </c>
      <c r="I15" s="26" t="s">
        <v>28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29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18" t="str">
        <f>'Rekapitulace stavby'!E14</f>
        <v>Vyplň údaj</v>
      </c>
      <c r="F18" s="188"/>
      <c r="G18" s="188"/>
      <c r="H18" s="188"/>
      <c r="I18" s="26" t="s">
        <v>28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31</v>
      </c>
      <c r="I20" s="26" t="s">
        <v>25</v>
      </c>
      <c r="J20" s="24" t="s">
        <v>32</v>
      </c>
      <c r="L20" s="31"/>
    </row>
    <row r="21" spans="2:12" s="1" customFormat="1" ht="18" hidden="1" customHeight="1">
      <c r="B21" s="31"/>
      <c r="E21" s="24" t="s">
        <v>33</v>
      </c>
      <c r="I21" s="26" t="s">
        <v>28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35</v>
      </c>
      <c r="I23" s="26" t="s">
        <v>25</v>
      </c>
      <c r="J23" s="24" t="s">
        <v>36</v>
      </c>
      <c r="L23" s="31"/>
    </row>
    <row r="24" spans="2:12" s="1" customFormat="1" ht="18" hidden="1" customHeight="1">
      <c r="B24" s="31"/>
      <c r="E24" s="24" t="s">
        <v>37</v>
      </c>
      <c r="I24" s="26" t="s">
        <v>28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38</v>
      </c>
      <c r="L26" s="31"/>
    </row>
    <row r="27" spans="2:12" s="7" customFormat="1" ht="16.5" hidden="1" customHeight="1">
      <c r="B27" s="86"/>
      <c r="E27" s="192" t="s">
        <v>1</v>
      </c>
      <c r="F27" s="192"/>
      <c r="G27" s="192"/>
      <c r="H27" s="192"/>
      <c r="L27" s="86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hidden="1" customHeight="1">
      <c r="B30" s="31"/>
      <c r="D30" s="87" t="s">
        <v>39</v>
      </c>
      <c r="J30" s="63">
        <f>ROUND(J118, 2)</f>
        <v>0</v>
      </c>
      <c r="L30" s="31"/>
    </row>
    <row r="31" spans="2:12" s="1" customFormat="1" ht="6.95" hidden="1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5" hidden="1" customHeight="1">
      <c r="B32" s="31"/>
      <c r="F32" s="88" t="s">
        <v>41</v>
      </c>
      <c r="I32" s="88" t="s">
        <v>40</v>
      </c>
      <c r="J32" s="88" t="s">
        <v>42</v>
      </c>
      <c r="L32" s="31"/>
    </row>
    <row r="33" spans="2:12" s="1" customFormat="1" ht="14.45" hidden="1" customHeight="1">
      <c r="B33" s="31"/>
      <c r="D33" s="89" t="s">
        <v>43</v>
      </c>
      <c r="E33" s="26" t="s">
        <v>44</v>
      </c>
      <c r="F33" s="90">
        <f>ROUND((SUM(BE118:BE181)),  2)</f>
        <v>0</v>
      </c>
      <c r="I33" s="91">
        <v>0.21</v>
      </c>
      <c r="J33" s="90">
        <f>ROUND(((SUM(BE118:BE181))*I33),  2)</f>
        <v>0</v>
      </c>
      <c r="L33" s="31"/>
    </row>
    <row r="34" spans="2:12" s="1" customFormat="1" ht="14.45" hidden="1" customHeight="1">
      <c r="B34" s="31"/>
      <c r="E34" s="26" t="s">
        <v>45</v>
      </c>
      <c r="F34" s="90">
        <f>ROUND((SUM(BF118:BF181)),  2)</f>
        <v>0</v>
      </c>
      <c r="I34" s="91">
        <v>0.15</v>
      </c>
      <c r="J34" s="90">
        <f>ROUND(((SUM(BF118:BF181))*I34),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90">
        <f>ROUND((SUM(BG118:BG181)),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90">
        <f>ROUND((SUM(BH118:BH181)),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90">
        <f>ROUND((SUM(BI118:BI181)),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49</v>
      </c>
      <c r="E39" s="54"/>
      <c r="F39" s="54"/>
      <c r="G39" s="94" t="s">
        <v>50</v>
      </c>
      <c r="H39" s="95" t="s">
        <v>51</v>
      </c>
      <c r="I39" s="54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31"/>
      <c r="D61" s="41" t="s">
        <v>54</v>
      </c>
      <c r="E61" s="33"/>
      <c r="F61" s="98" t="s">
        <v>55</v>
      </c>
      <c r="G61" s="41" t="s">
        <v>54</v>
      </c>
      <c r="H61" s="33"/>
      <c r="I61" s="33"/>
      <c r="J61" s="99" t="s">
        <v>55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31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31"/>
      <c r="D76" s="41" t="s">
        <v>54</v>
      </c>
      <c r="E76" s="33"/>
      <c r="F76" s="98" t="s">
        <v>55</v>
      </c>
      <c r="G76" s="41" t="s">
        <v>54</v>
      </c>
      <c r="H76" s="33"/>
      <c r="I76" s="33"/>
      <c r="J76" s="99" t="s">
        <v>55</v>
      </c>
      <c r="K76" s="33"/>
      <c r="L76" s="31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5" hidden="1" customHeight="1">
      <c r="B82" s="31"/>
      <c r="C82" s="20" t="s">
        <v>103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16.5" hidden="1" customHeight="1">
      <c r="B85" s="31"/>
      <c r="E85" s="216" t="str">
        <f>E7</f>
        <v>Vltava ř. km 80,3 - 84,2  - osazení pevného plavebního značení</v>
      </c>
      <c r="F85" s="217"/>
      <c r="G85" s="217"/>
      <c r="H85" s="217"/>
      <c r="L85" s="31"/>
    </row>
    <row r="86" spans="2:47" s="1" customFormat="1" ht="12" hidden="1" customHeight="1">
      <c r="B86" s="31"/>
      <c r="C86" s="26" t="s">
        <v>101</v>
      </c>
      <c r="L86" s="31"/>
    </row>
    <row r="87" spans="2:47" s="1" customFormat="1" ht="16.5" hidden="1" customHeight="1">
      <c r="B87" s="31"/>
      <c r="E87" s="198" t="str">
        <f>E9</f>
        <v>01 - PS 01</v>
      </c>
      <c r="F87" s="215"/>
      <c r="G87" s="215"/>
      <c r="H87" s="215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>Vltava</v>
      </c>
      <c r="I89" s="26" t="s">
        <v>22</v>
      </c>
      <c r="J89" s="50" t="str">
        <f>IF(J12="","",J12)</f>
        <v>12. 5. 2023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>Povodí Vltavy, s.p.</v>
      </c>
      <c r="I91" s="26" t="s">
        <v>31</v>
      </c>
      <c r="J91" s="29" t="str">
        <f>E21</f>
        <v>SWECO, a.s.</v>
      </c>
      <c r="L91" s="31"/>
    </row>
    <row r="92" spans="2:47" s="1" customFormat="1" ht="15.2" hidden="1" customHeight="1">
      <c r="B92" s="31"/>
      <c r="C92" s="26" t="s">
        <v>29</v>
      </c>
      <c r="F92" s="24" t="str">
        <f>IF(E18="","",E18)</f>
        <v>Vyplň údaj</v>
      </c>
      <c r="I92" s="26" t="s">
        <v>35</v>
      </c>
      <c r="J92" s="29" t="str">
        <f>E24</f>
        <v>Ing. M. Klimešová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106</v>
      </c>
      <c r="J96" s="63">
        <f>J118</f>
        <v>0</v>
      </c>
      <c r="L96" s="31"/>
      <c r="AU96" s="16" t="s">
        <v>107</v>
      </c>
    </row>
    <row r="97" spans="2:12" s="8" customFormat="1" ht="24.95" hidden="1" customHeight="1">
      <c r="B97" s="103"/>
      <c r="D97" s="104" t="s">
        <v>190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hidden="1" customHeight="1">
      <c r="B98" s="107"/>
      <c r="D98" s="108" t="s">
        <v>191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hidden="1" customHeight="1">
      <c r="B99" s="31"/>
      <c r="L99" s="31"/>
    </row>
    <row r="100" spans="2:12" s="1" customFormat="1" ht="6.95" hidden="1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1"/>
    </row>
    <row r="101" spans="2:12" hidden="1"/>
    <row r="102" spans="2:12" hidden="1"/>
    <row r="103" spans="2:12" hidden="1"/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1"/>
    </row>
    <row r="105" spans="2:12" s="1" customFormat="1" ht="24.95" customHeight="1">
      <c r="B105" s="31"/>
      <c r="C105" s="20" t="s">
        <v>113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16" t="str">
        <f>E7</f>
        <v>Vltava ř. km 80,3 - 84,2  - osazení pevného plavebního značení</v>
      </c>
      <c r="F108" s="217"/>
      <c r="G108" s="217"/>
      <c r="H108" s="217"/>
      <c r="L108" s="31"/>
    </row>
    <row r="109" spans="2:12" s="1" customFormat="1" ht="12" customHeight="1">
      <c r="B109" s="31"/>
      <c r="C109" s="26" t="s">
        <v>101</v>
      </c>
      <c r="L109" s="31"/>
    </row>
    <row r="110" spans="2:12" s="1" customFormat="1" ht="16.5" customHeight="1">
      <c r="B110" s="31"/>
      <c r="E110" s="198" t="str">
        <f>E9</f>
        <v>01 - PS 01</v>
      </c>
      <c r="F110" s="215"/>
      <c r="G110" s="215"/>
      <c r="H110" s="215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>Vltava</v>
      </c>
      <c r="I112" s="26" t="s">
        <v>22</v>
      </c>
      <c r="J112" s="50" t="str">
        <f>IF(J12="","",J12)</f>
        <v>12. 5. 2023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>Povodí Vltavy, s.p.</v>
      </c>
      <c r="I114" s="26" t="s">
        <v>31</v>
      </c>
      <c r="J114" s="29" t="str">
        <f>E21</f>
        <v>SWECO, a.s.</v>
      </c>
      <c r="L114" s="31"/>
    </row>
    <row r="115" spans="2:65" s="1" customFormat="1" ht="15.2" customHeight="1">
      <c r="B115" s="31"/>
      <c r="C115" s="26" t="s">
        <v>29</v>
      </c>
      <c r="F115" s="24" t="str">
        <f>IF(E18="","",E18)</f>
        <v>Vyplň údaj</v>
      </c>
      <c r="I115" s="26" t="s">
        <v>35</v>
      </c>
      <c r="J115" s="29" t="str">
        <f>E24</f>
        <v>Ing. M. Klimešová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114</v>
      </c>
      <c r="D117" s="113" t="s">
        <v>64</v>
      </c>
      <c r="E117" s="113" t="s">
        <v>60</v>
      </c>
      <c r="F117" s="113" t="s">
        <v>61</v>
      </c>
      <c r="G117" s="113" t="s">
        <v>115</v>
      </c>
      <c r="H117" s="113" t="s">
        <v>116</v>
      </c>
      <c r="I117" s="113" t="s">
        <v>117</v>
      </c>
      <c r="J117" s="114" t="s">
        <v>105</v>
      </c>
      <c r="K117" s="115" t="s">
        <v>118</v>
      </c>
      <c r="L117" s="111"/>
      <c r="M117" s="56" t="s">
        <v>1</v>
      </c>
      <c r="N117" s="57" t="s">
        <v>43</v>
      </c>
      <c r="O117" s="57" t="s">
        <v>119</v>
      </c>
      <c r="P117" s="57" t="s">
        <v>120</v>
      </c>
      <c r="Q117" s="57" t="s">
        <v>121</v>
      </c>
      <c r="R117" s="57" t="s">
        <v>122</v>
      </c>
      <c r="S117" s="57" t="s">
        <v>123</v>
      </c>
      <c r="T117" s="58" t="s">
        <v>124</v>
      </c>
    </row>
    <row r="118" spans="2:65" s="1" customFormat="1" ht="22.9" customHeight="1">
      <c r="B118" s="31"/>
      <c r="C118" s="61" t="s">
        <v>125</v>
      </c>
      <c r="J118" s="116">
        <f>BK118</f>
        <v>0</v>
      </c>
      <c r="L118" s="31"/>
      <c r="M118" s="59"/>
      <c r="N118" s="51"/>
      <c r="O118" s="51"/>
      <c r="P118" s="117">
        <f>P119</f>
        <v>0</v>
      </c>
      <c r="Q118" s="51"/>
      <c r="R118" s="117">
        <f>R119</f>
        <v>2.0959760000000003</v>
      </c>
      <c r="S118" s="51"/>
      <c r="T118" s="118">
        <f>T119</f>
        <v>2.0527600000000001</v>
      </c>
      <c r="AT118" s="16" t="s">
        <v>78</v>
      </c>
      <c r="AU118" s="16" t="s">
        <v>107</v>
      </c>
      <c r="BK118" s="119">
        <f>BK119</f>
        <v>0</v>
      </c>
    </row>
    <row r="119" spans="2:65" s="11" customFormat="1" ht="25.9" customHeight="1">
      <c r="B119" s="120"/>
      <c r="D119" s="121" t="s">
        <v>78</v>
      </c>
      <c r="E119" s="122" t="s">
        <v>192</v>
      </c>
      <c r="F119" s="122" t="s">
        <v>193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2.0959760000000003</v>
      </c>
      <c r="T119" s="127">
        <f>T120</f>
        <v>2.0527600000000001</v>
      </c>
      <c r="AR119" s="121" t="s">
        <v>89</v>
      </c>
      <c r="AT119" s="128" t="s">
        <v>78</v>
      </c>
      <c r="AU119" s="128" t="s">
        <v>79</v>
      </c>
      <c r="AY119" s="121" t="s">
        <v>128</v>
      </c>
      <c r="BK119" s="129">
        <f>BK120</f>
        <v>0</v>
      </c>
    </row>
    <row r="120" spans="2:65" s="11" customFormat="1" ht="22.9" customHeight="1">
      <c r="B120" s="120"/>
      <c r="D120" s="121" t="s">
        <v>78</v>
      </c>
      <c r="E120" s="130" t="s">
        <v>194</v>
      </c>
      <c r="F120" s="130" t="s">
        <v>195</v>
      </c>
      <c r="I120" s="123"/>
      <c r="J120" s="131">
        <f>BK120</f>
        <v>0</v>
      </c>
      <c r="L120" s="120"/>
      <c r="M120" s="125"/>
      <c r="P120" s="126">
        <f>SUM(P121:P181)</f>
        <v>0</v>
      </c>
      <c r="R120" s="126">
        <f>SUM(R121:R181)</f>
        <v>2.0959760000000003</v>
      </c>
      <c r="T120" s="127">
        <f>SUM(T121:T181)</f>
        <v>2.0527600000000001</v>
      </c>
      <c r="AR120" s="121" t="s">
        <v>89</v>
      </c>
      <c r="AT120" s="128" t="s">
        <v>78</v>
      </c>
      <c r="AU120" s="128" t="s">
        <v>87</v>
      </c>
      <c r="AY120" s="121" t="s">
        <v>128</v>
      </c>
      <c r="BK120" s="129">
        <f>SUM(BK121:BK181)</f>
        <v>0</v>
      </c>
    </row>
    <row r="121" spans="2:65" s="1" customFormat="1" ht="21.75" customHeight="1">
      <c r="B121" s="31"/>
      <c r="C121" s="132" t="s">
        <v>87</v>
      </c>
      <c r="D121" s="132" t="s">
        <v>131</v>
      </c>
      <c r="E121" s="133" t="s">
        <v>196</v>
      </c>
      <c r="F121" s="134" t="s">
        <v>197</v>
      </c>
      <c r="G121" s="135" t="s">
        <v>198</v>
      </c>
      <c r="H121" s="136">
        <v>1844.8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44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199</v>
      </c>
      <c r="AT121" s="144" t="s">
        <v>131</v>
      </c>
      <c r="AU121" s="144" t="s">
        <v>89</v>
      </c>
      <c r="AY121" s="16" t="s">
        <v>128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87</v>
      </c>
      <c r="BK121" s="145">
        <f>ROUND(I121*H121,2)</f>
        <v>0</v>
      </c>
      <c r="BL121" s="16" t="s">
        <v>199</v>
      </c>
      <c r="BM121" s="144" t="s">
        <v>200</v>
      </c>
    </row>
    <row r="122" spans="2:65" s="1" customFormat="1">
      <c r="B122" s="31"/>
      <c r="D122" s="146" t="s">
        <v>137</v>
      </c>
      <c r="F122" s="147" t="s">
        <v>197</v>
      </c>
      <c r="I122" s="148"/>
      <c r="L122" s="31"/>
      <c r="M122" s="149"/>
      <c r="T122" s="53"/>
      <c r="AT122" s="16" t="s">
        <v>137</v>
      </c>
      <c r="AU122" s="16" t="s">
        <v>89</v>
      </c>
    </row>
    <row r="123" spans="2:65" s="1" customFormat="1" ht="58.5">
      <c r="B123" s="31"/>
      <c r="D123" s="146" t="s">
        <v>138</v>
      </c>
      <c r="F123" s="150" t="s">
        <v>201</v>
      </c>
      <c r="I123" s="148"/>
      <c r="L123" s="31"/>
      <c r="M123" s="149"/>
      <c r="T123" s="53"/>
      <c r="AT123" s="16" t="s">
        <v>138</v>
      </c>
      <c r="AU123" s="16" t="s">
        <v>89</v>
      </c>
    </row>
    <row r="124" spans="2:65" s="12" customFormat="1">
      <c r="B124" s="154"/>
      <c r="D124" s="146" t="s">
        <v>202</v>
      </c>
      <c r="E124" s="155" t="s">
        <v>1</v>
      </c>
      <c r="F124" s="156" t="s">
        <v>203</v>
      </c>
      <c r="H124" s="157">
        <v>1316</v>
      </c>
      <c r="I124" s="158"/>
      <c r="L124" s="154"/>
      <c r="M124" s="159"/>
      <c r="T124" s="160"/>
      <c r="AT124" s="155" t="s">
        <v>202</v>
      </c>
      <c r="AU124" s="155" t="s">
        <v>89</v>
      </c>
      <c r="AV124" s="12" t="s">
        <v>89</v>
      </c>
      <c r="AW124" s="12" t="s">
        <v>34</v>
      </c>
      <c r="AX124" s="12" t="s">
        <v>79</v>
      </c>
      <c r="AY124" s="155" t="s">
        <v>128</v>
      </c>
    </row>
    <row r="125" spans="2:65" s="12" customFormat="1">
      <c r="B125" s="154"/>
      <c r="D125" s="146" t="s">
        <v>202</v>
      </c>
      <c r="E125" s="155" t="s">
        <v>1</v>
      </c>
      <c r="F125" s="156" t="s">
        <v>204</v>
      </c>
      <c r="H125" s="157">
        <v>528.79999999999995</v>
      </c>
      <c r="I125" s="158"/>
      <c r="L125" s="154"/>
      <c r="M125" s="159"/>
      <c r="T125" s="160"/>
      <c r="AT125" s="155" t="s">
        <v>202</v>
      </c>
      <c r="AU125" s="155" t="s">
        <v>89</v>
      </c>
      <c r="AV125" s="12" t="s">
        <v>89</v>
      </c>
      <c r="AW125" s="12" t="s">
        <v>34</v>
      </c>
      <c r="AX125" s="12" t="s">
        <v>79</v>
      </c>
      <c r="AY125" s="155" t="s">
        <v>128</v>
      </c>
    </row>
    <row r="126" spans="2:65" s="13" customFormat="1" ht="22.5">
      <c r="B126" s="161"/>
      <c r="D126" s="146" t="s">
        <v>202</v>
      </c>
      <c r="E126" s="162" t="s">
        <v>1</v>
      </c>
      <c r="F126" s="163" t="s">
        <v>205</v>
      </c>
      <c r="H126" s="162" t="s">
        <v>1</v>
      </c>
      <c r="I126" s="164"/>
      <c r="L126" s="161"/>
      <c r="M126" s="165"/>
      <c r="T126" s="166"/>
      <c r="AT126" s="162" t="s">
        <v>202</v>
      </c>
      <c r="AU126" s="162" t="s">
        <v>89</v>
      </c>
      <c r="AV126" s="13" t="s">
        <v>87</v>
      </c>
      <c r="AW126" s="13" t="s">
        <v>34</v>
      </c>
      <c r="AX126" s="13" t="s">
        <v>79</v>
      </c>
      <c r="AY126" s="162" t="s">
        <v>128</v>
      </c>
    </row>
    <row r="127" spans="2:65" s="14" customFormat="1">
      <c r="B127" s="167"/>
      <c r="D127" s="146" t="s">
        <v>202</v>
      </c>
      <c r="E127" s="168" t="s">
        <v>1</v>
      </c>
      <c r="F127" s="169" t="s">
        <v>206</v>
      </c>
      <c r="H127" s="170">
        <v>1844.8</v>
      </c>
      <c r="I127" s="171"/>
      <c r="L127" s="167"/>
      <c r="M127" s="172"/>
      <c r="T127" s="173"/>
      <c r="AT127" s="168" t="s">
        <v>202</v>
      </c>
      <c r="AU127" s="168" t="s">
        <v>89</v>
      </c>
      <c r="AV127" s="14" t="s">
        <v>152</v>
      </c>
      <c r="AW127" s="14" t="s">
        <v>34</v>
      </c>
      <c r="AX127" s="14" t="s">
        <v>87</v>
      </c>
      <c r="AY127" s="168" t="s">
        <v>128</v>
      </c>
    </row>
    <row r="128" spans="2:65" s="1" customFormat="1" ht="24.2" customHeight="1">
      <c r="B128" s="31"/>
      <c r="C128" s="132" t="s">
        <v>89</v>
      </c>
      <c r="D128" s="132" t="s">
        <v>131</v>
      </c>
      <c r="E128" s="133" t="s">
        <v>207</v>
      </c>
      <c r="F128" s="134" t="s">
        <v>208</v>
      </c>
      <c r="G128" s="135" t="s">
        <v>198</v>
      </c>
      <c r="H128" s="136">
        <v>398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44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199</v>
      </c>
      <c r="AT128" s="144" t="s">
        <v>131</v>
      </c>
      <c r="AU128" s="144" t="s">
        <v>89</v>
      </c>
      <c r="AY128" s="16" t="s">
        <v>128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87</v>
      </c>
      <c r="BK128" s="145">
        <f>ROUND(I128*H128,2)</f>
        <v>0</v>
      </c>
      <c r="BL128" s="16" t="s">
        <v>199</v>
      </c>
      <c r="BM128" s="144" t="s">
        <v>209</v>
      </c>
    </row>
    <row r="129" spans="2:65" s="1" customFormat="1">
      <c r="B129" s="31"/>
      <c r="D129" s="146" t="s">
        <v>137</v>
      </c>
      <c r="F129" s="147" t="s">
        <v>208</v>
      </c>
      <c r="I129" s="148"/>
      <c r="L129" s="31"/>
      <c r="M129" s="149"/>
      <c r="T129" s="53"/>
      <c r="AT129" s="16" t="s">
        <v>137</v>
      </c>
      <c r="AU129" s="16" t="s">
        <v>89</v>
      </c>
    </row>
    <row r="130" spans="2:65" s="1" customFormat="1" ht="58.5">
      <c r="B130" s="31"/>
      <c r="D130" s="146" t="s">
        <v>138</v>
      </c>
      <c r="F130" s="150" t="s">
        <v>210</v>
      </c>
      <c r="I130" s="148"/>
      <c r="L130" s="31"/>
      <c r="M130" s="149"/>
      <c r="T130" s="53"/>
      <c r="AT130" s="16" t="s">
        <v>138</v>
      </c>
      <c r="AU130" s="16" t="s">
        <v>89</v>
      </c>
    </row>
    <row r="131" spans="2:65" s="12" customFormat="1">
      <c r="B131" s="154"/>
      <c r="D131" s="146" t="s">
        <v>202</v>
      </c>
      <c r="E131" s="155" t="s">
        <v>1</v>
      </c>
      <c r="F131" s="156" t="s">
        <v>211</v>
      </c>
      <c r="H131" s="157">
        <v>388</v>
      </c>
      <c r="I131" s="158"/>
      <c r="L131" s="154"/>
      <c r="M131" s="159"/>
      <c r="T131" s="160"/>
      <c r="AT131" s="155" t="s">
        <v>202</v>
      </c>
      <c r="AU131" s="155" t="s">
        <v>89</v>
      </c>
      <c r="AV131" s="12" t="s">
        <v>89</v>
      </c>
      <c r="AW131" s="12" t="s">
        <v>34</v>
      </c>
      <c r="AX131" s="12" t="s">
        <v>79</v>
      </c>
      <c r="AY131" s="155" t="s">
        <v>128</v>
      </c>
    </row>
    <row r="132" spans="2:65" s="13" customFormat="1" ht="22.5">
      <c r="B132" s="161"/>
      <c r="D132" s="146" t="s">
        <v>202</v>
      </c>
      <c r="E132" s="162" t="s">
        <v>1</v>
      </c>
      <c r="F132" s="163" t="s">
        <v>212</v>
      </c>
      <c r="H132" s="162" t="s">
        <v>1</v>
      </c>
      <c r="I132" s="164"/>
      <c r="L132" s="161"/>
      <c r="M132" s="165"/>
      <c r="T132" s="166"/>
      <c r="AT132" s="162" t="s">
        <v>202</v>
      </c>
      <c r="AU132" s="162" t="s">
        <v>89</v>
      </c>
      <c r="AV132" s="13" t="s">
        <v>87</v>
      </c>
      <c r="AW132" s="13" t="s">
        <v>34</v>
      </c>
      <c r="AX132" s="13" t="s">
        <v>79</v>
      </c>
      <c r="AY132" s="162" t="s">
        <v>128</v>
      </c>
    </row>
    <row r="133" spans="2:65" s="12" customFormat="1">
      <c r="B133" s="154"/>
      <c r="D133" s="146" t="s">
        <v>202</v>
      </c>
      <c r="E133" s="155" t="s">
        <v>1</v>
      </c>
      <c r="F133" s="156" t="s">
        <v>213</v>
      </c>
      <c r="H133" s="157">
        <v>10</v>
      </c>
      <c r="I133" s="158"/>
      <c r="L133" s="154"/>
      <c r="M133" s="159"/>
      <c r="T133" s="160"/>
      <c r="AT133" s="155" t="s">
        <v>202</v>
      </c>
      <c r="AU133" s="155" t="s">
        <v>89</v>
      </c>
      <c r="AV133" s="12" t="s">
        <v>89</v>
      </c>
      <c r="AW133" s="12" t="s">
        <v>34</v>
      </c>
      <c r="AX133" s="12" t="s">
        <v>79</v>
      </c>
      <c r="AY133" s="155" t="s">
        <v>128</v>
      </c>
    </row>
    <row r="134" spans="2:65" s="13" customFormat="1" ht="22.5">
      <c r="B134" s="161"/>
      <c r="D134" s="146" t="s">
        <v>202</v>
      </c>
      <c r="E134" s="162" t="s">
        <v>1</v>
      </c>
      <c r="F134" s="163" t="s">
        <v>214</v>
      </c>
      <c r="H134" s="162" t="s">
        <v>1</v>
      </c>
      <c r="I134" s="164"/>
      <c r="L134" s="161"/>
      <c r="M134" s="165"/>
      <c r="T134" s="166"/>
      <c r="AT134" s="162" t="s">
        <v>202</v>
      </c>
      <c r="AU134" s="162" t="s">
        <v>89</v>
      </c>
      <c r="AV134" s="13" t="s">
        <v>87</v>
      </c>
      <c r="AW134" s="13" t="s">
        <v>34</v>
      </c>
      <c r="AX134" s="13" t="s">
        <v>79</v>
      </c>
      <c r="AY134" s="162" t="s">
        <v>128</v>
      </c>
    </row>
    <row r="135" spans="2:65" s="14" customFormat="1">
      <c r="B135" s="167"/>
      <c r="D135" s="146" t="s">
        <v>202</v>
      </c>
      <c r="E135" s="168" t="s">
        <v>1</v>
      </c>
      <c r="F135" s="169" t="s">
        <v>206</v>
      </c>
      <c r="H135" s="170">
        <v>398</v>
      </c>
      <c r="I135" s="171"/>
      <c r="L135" s="167"/>
      <c r="M135" s="172"/>
      <c r="T135" s="173"/>
      <c r="AT135" s="168" t="s">
        <v>202</v>
      </c>
      <c r="AU135" s="168" t="s">
        <v>89</v>
      </c>
      <c r="AV135" s="14" t="s">
        <v>152</v>
      </c>
      <c r="AW135" s="14" t="s">
        <v>34</v>
      </c>
      <c r="AX135" s="14" t="s">
        <v>87</v>
      </c>
      <c r="AY135" s="168" t="s">
        <v>128</v>
      </c>
    </row>
    <row r="136" spans="2:65" s="1" customFormat="1" ht="24.2" customHeight="1">
      <c r="B136" s="31"/>
      <c r="C136" s="132" t="s">
        <v>145</v>
      </c>
      <c r="D136" s="132" t="s">
        <v>131</v>
      </c>
      <c r="E136" s="133" t="s">
        <v>215</v>
      </c>
      <c r="F136" s="134" t="s">
        <v>216</v>
      </c>
      <c r="G136" s="135" t="s">
        <v>217</v>
      </c>
      <c r="H136" s="136">
        <v>10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44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199</v>
      </c>
      <c r="AT136" s="144" t="s">
        <v>131</v>
      </c>
      <c r="AU136" s="144" t="s">
        <v>89</v>
      </c>
      <c r="AY136" s="16" t="s">
        <v>128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87</v>
      </c>
      <c r="BK136" s="145">
        <f>ROUND(I136*H136,2)</f>
        <v>0</v>
      </c>
      <c r="BL136" s="16" t="s">
        <v>199</v>
      </c>
      <c r="BM136" s="144" t="s">
        <v>218</v>
      </c>
    </row>
    <row r="137" spans="2:65" s="1" customFormat="1" ht="19.5">
      <c r="B137" s="31"/>
      <c r="D137" s="146" t="s">
        <v>137</v>
      </c>
      <c r="F137" s="147" t="s">
        <v>216</v>
      </c>
      <c r="I137" s="148"/>
      <c r="L137" s="31"/>
      <c r="M137" s="149"/>
      <c r="T137" s="53"/>
      <c r="AT137" s="16" t="s">
        <v>137</v>
      </c>
      <c r="AU137" s="16" t="s">
        <v>89</v>
      </c>
    </row>
    <row r="138" spans="2:65" s="1" customFormat="1" ht="58.5">
      <c r="B138" s="31"/>
      <c r="D138" s="146" t="s">
        <v>138</v>
      </c>
      <c r="F138" s="150" t="s">
        <v>219</v>
      </c>
      <c r="I138" s="148"/>
      <c r="L138" s="31"/>
      <c r="M138" s="149"/>
      <c r="T138" s="53"/>
      <c r="AT138" s="16" t="s">
        <v>138</v>
      </c>
      <c r="AU138" s="16" t="s">
        <v>89</v>
      </c>
    </row>
    <row r="139" spans="2:65" s="12" customFormat="1">
      <c r="B139" s="154"/>
      <c r="D139" s="146" t="s">
        <v>202</v>
      </c>
      <c r="E139" s="155" t="s">
        <v>1</v>
      </c>
      <c r="F139" s="156" t="s">
        <v>220</v>
      </c>
      <c r="H139" s="157">
        <v>10</v>
      </c>
      <c r="I139" s="158"/>
      <c r="L139" s="154"/>
      <c r="M139" s="159"/>
      <c r="T139" s="160"/>
      <c r="AT139" s="155" t="s">
        <v>202</v>
      </c>
      <c r="AU139" s="155" t="s">
        <v>89</v>
      </c>
      <c r="AV139" s="12" t="s">
        <v>89</v>
      </c>
      <c r="AW139" s="12" t="s">
        <v>34</v>
      </c>
      <c r="AX139" s="12" t="s">
        <v>79</v>
      </c>
      <c r="AY139" s="155" t="s">
        <v>128</v>
      </c>
    </row>
    <row r="140" spans="2:65" s="13" customFormat="1" ht="22.5">
      <c r="B140" s="161"/>
      <c r="D140" s="146" t="s">
        <v>202</v>
      </c>
      <c r="E140" s="162" t="s">
        <v>1</v>
      </c>
      <c r="F140" s="163" t="s">
        <v>221</v>
      </c>
      <c r="H140" s="162" t="s">
        <v>1</v>
      </c>
      <c r="I140" s="164"/>
      <c r="L140" s="161"/>
      <c r="M140" s="165"/>
      <c r="T140" s="166"/>
      <c r="AT140" s="162" t="s">
        <v>202</v>
      </c>
      <c r="AU140" s="162" t="s">
        <v>89</v>
      </c>
      <c r="AV140" s="13" t="s">
        <v>87</v>
      </c>
      <c r="AW140" s="13" t="s">
        <v>34</v>
      </c>
      <c r="AX140" s="13" t="s">
        <v>79</v>
      </c>
      <c r="AY140" s="162" t="s">
        <v>128</v>
      </c>
    </row>
    <row r="141" spans="2:65" s="14" customFormat="1">
      <c r="B141" s="167"/>
      <c r="D141" s="146" t="s">
        <v>202</v>
      </c>
      <c r="E141" s="168" t="s">
        <v>1</v>
      </c>
      <c r="F141" s="169" t="s">
        <v>206</v>
      </c>
      <c r="H141" s="170">
        <v>10</v>
      </c>
      <c r="I141" s="171"/>
      <c r="L141" s="167"/>
      <c r="M141" s="172"/>
      <c r="T141" s="173"/>
      <c r="AT141" s="168" t="s">
        <v>202</v>
      </c>
      <c r="AU141" s="168" t="s">
        <v>89</v>
      </c>
      <c r="AV141" s="14" t="s">
        <v>152</v>
      </c>
      <c r="AW141" s="14" t="s">
        <v>34</v>
      </c>
      <c r="AX141" s="14" t="s">
        <v>87</v>
      </c>
      <c r="AY141" s="168" t="s">
        <v>128</v>
      </c>
    </row>
    <row r="142" spans="2:65" s="1" customFormat="1" ht="24.2" customHeight="1">
      <c r="B142" s="31"/>
      <c r="C142" s="132" t="s">
        <v>152</v>
      </c>
      <c r="D142" s="132" t="s">
        <v>131</v>
      </c>
      <c r="E142" s="133" t="s">
        <v>222</v>
      </c>
      <c r="F142" s="134" t="s">
        <v>223</v>
      </c>
      <c r="G142" s="135" t="s">
        <v>217</v>
      </c>
      <c r="H142" s="136">
        <v>18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44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199</v>
      </c>
      <c r="AT142" s="144" t="s">
        <v>131</v>
      </c>
      <c r="AU142" s="144" t="s">
        <v>89</v>
      </c>
      <c r="AY142" s="16" t="s">
        <v>128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87</v>
      </c>
      <c r="BK142" s="145">
        <f>ROUND(I142*H142,2)</f>
        <v>0</v>
      </c>
      <c r="BL142" s="16" t="s">
        <v>199</v>
      </c>
      <c r="BM142" s="144" t="s">
        <v>224</v>
      </c>
    </row>
    <row r="143" spans="2:65" s="1" customFormat="1" ht="19.5">
      <c r="B143" s="31"/>
      <c r="D143" s="146" t="s">
        <v>137</v>
      </c>
      <c r="F143" s="147" t="s">
        <v>223</v>
      </c>
      <c r="I143" s="148"/>
      <c r="L143" s="31"/>
      <c r="M143" s="149"/>
      <c r="T143" s="53"/>
      <c r="AT143" s="16" t="s">
        <v>137</v>
      </c>
      <c r="AU143" s="16" t="s">
        <v>89</v>
      </c>
    </row>
    <row r="144" spans="2:65" s="1" customFormat="1" ht="58.5">
      <c r="B144" s="31"/>
      <c r="D144" s="146" t="s">
        <v>138</v>
      </c>
      <c r="F144" s="150" t="s">
        <v>219</v>
      </c>
      <c r="I144" s="148"/>
      <c r="L144" s="31"/>
      <c r="M144" s="149"/>
      <c r="T144" s="53"/>
      <c r="AT144" s="16" t="s">
        <v>138</v>
      </c>
      <c r="AU144" s="16" t="s">
        <v>89</v>
      </c>
    </row>
    <row r="145" spans="2:65" s="12" customFormat="1">
      <c r="B145" s="154"/>
      <c r="D145" s="146" t="s">
        <v>202</v>
      </c>
      <c r="E145" s="155" t="s">
        <v>1</v>
      </c>
      <c r="F145" s="156" t="s">
        <v>225</v>
      </c>
      <c r="H145" s="157">
        <v>18</v>
      </c>
      <c r="I145" s="158"/>
      <c r="L145" s="154"/>
      <c r="M145" s="159"/>
      <c r="T145" s="160"/>
      <c r="AT145" s="155" t="s">
        <v>202</v>
      </c>
      <c r="AU145" s="155" t="s">
        <v>89</v>
      </c>
      <c r="AV145" s="12" t="s">
        <v>89</v>
      </c>
      <c r="AW145" s="12" t="s">
        <v>34</v>
      </c>
      <c r="AX145" s="12" t="s">
        <v>79</v>
      </c>
      <c r="AY145" s="155" t="s">
        <v>128</v>
      </c>
    </row>
    <row r="146" spans="2:65" s="13" customFormat="1" ht="22.5">
      <c r="B146" s="161"/>
      <c r="D146" s="146" t="s">
        <v>202</v>
      </c>
      <c r="E146" s="162" t="s">
        <v>1</v>
      </c>
      <c r="F146" s="163" t="s">
        <v>226</v>
      </c>
      <c r="H146" s="162" t="s">
        <v>1</v>
      </c>
      <c r="I146" s="164"/>
      <c r="L146" s="161"/>
      <c r="M146" s="165"/>
      <c r="T146" s="166"/>
      <c r="AT146" s="162" t="s">
        <v>202</v>
      </c>
      <c r="AU146" s="162" t="s">
        <v>89</v>
      </c>
      <c r="AV146" s="13" t="s">
        <v>87</v>
      </c>
      <c r="AW146" s="13" t="s">
        <v>34</v>
      </c>
      <c r="AX146" s="13" t="s">
        <v>79</v>
      </c>
      <c r="AY146" s="162" t="s">
        <v>128</v>
      </c>
    </row>
    <row r="147" spans="2:65" s="13" customFormat="1">
      <c r="B147" s="161"/>
      <c r="D147" s="146" t="s">
        <v>202</v>
      </c>
      <c r="E147" s="162" t="s">
        <v>1</v>
      </c>
      <c r="F147" s="163" t="s">
        <v>227</v>
      </c>
      <c r="H147" s="162" t="s">
        <v>1</v>
      </c>
      <c r="I147" s="164"/>
      <c r="L147" s="161"/>
      <c r="M147" s="165"/>
      <c r="T147" s="166"/>
      <c r="AT147" s="162" t="s">
        <v>202</v>
      </c>
      <c r="AU147" s="162" t="s">
        <v>89</v>
      </c>
      <c r="AV147" s="13" t="s">
        <v>87</v>
      </c>
      <c r="AW147" s="13" t="s">
        <v>34</v>
      </c>
      <c r="AX147" s="13" t="s">
        <v>79</v>
      </c>
      <c r="AY147" s="162" t="s">
        <v>128</v>
      </c>
    </row>
    <row r="148" spans="2:65" s="14" customFormat="1">
      <c r="B148" s="167"/>
      <c r="D148" s="146" t="s">
        <v>202</v>
      </c>
      <c r="E148" s="168" t="s">
        <v>1</v>
      </c>
      <c r="F148" s="169" t="s">
        <v>206</v>
      </c>
      <c r="H148" s="170">
        <v>18</v>
      </c>
      <c r="I148" s="171"/>
      <c r="L148" s="167"/>
      <c r="M148" s="172"/>
      <c r="T148" s="173"/>
      <c r="AT148" s="168" t="s">
        <v>202</v>
      </c>
      <c r="AU148" s="168" t="s">
        <v>89</v>
      </c>
      <c r="AV148" s="14" t="s">
        <v>152</v>
      </c>
      <c r="AW148" s="14" t="s">
        <v>34</v>
      </c>
      <c r="AX148" s="14" t="s">
        <v>87</v>
      </c>
      <c r="AY148" s="168" t="s">
        <v>128</v>
      </c>
    </row>
    <row r="149" spans="2:65" s="1" customFormat="1" ht="16.5" customHeight="1">
      <c r="B149" s="31"/>
      <c r="C149" s="132" t="s">
        <v>127</v>
      </c>
      <c r="D149" s="132" t="s">
        <v>131</v>
      </c>
      <c r="E149" s="133" t="s">
        <v>228</v>
      </c>
      <c r="F149" s="134" t="s">
        <v>229</v>
      </c>
      <c r="G149" s="135" t="s">
        <v>217</v>
      </c>
      <c r="H149" s="136">
        <v>40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44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230</v>
      </c>
      <c r="AT149" s="144" t="s">
        <v>131</v>
      </c>
      <c r="AU149" s="144" t="s">
        <v>89</v>
      </c>
      <c r="AY149" s="16" t="s">
        <v>128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87</v>
      </c>
      <c r="BK149" s="145">
        <f>ROUND(I149*H149,2)</f>
        <v>0</v>
      </c>
      <c r="BL149" s="16" t="s">
        <v>230</v>
      </c>
      <c r="BM149" s="144" t="s">
        <v>231</v>
      </c>
    </row>
    <row r="150" spans="2:65" s="1" customFormat="1">
      <c r="B150" s="31"/>
      <c r="D150" s="146" t="s">
        <v>137</v>
      </c>
      <c r="F150" s="147" t="s">
        <v>229</v>
      </c>
      <c r="I150" s="148"/>
      <c r="L150" s="31"/>
      <c r="M150" s="149"/>
      <c r="T150" s="53"/>
      <c r="AT150" s="16" t="s">
        <v>137</v>
      </c>
      <c r="AU150" s="16" t="s">
        <v>89</v>
      </c>
    </row>
    <row r="151" spans="2:65" s="1" customFormat="1" ht="48.75">
      <c r="B151" s="31"/>
      <c r="D151" s="146" t="s">
        <v>138</v>
      </c>
      <c r="F151" s="150" t="s">
        <v>232</v>
      </c>
      <c r="I151" s="148"/>
      <c r="L151" s="31"/>
      <c r="M151" s="149"/>
      <c r="T151" s="53"/>
      <c r="AT151" s="16" t="s">
        <v>138</v>
      </c>
      <c r="AU151" s="16" t="s">
        <v>89</v>
      </c>
    </row>
    <row r="152" spans="2:65" s="12" customFormat="1">
      <c r="B152" s="154"/>
      <c r="D152" s="146" t="s">
        <v>202</v>
      </c>
      <c r="E152" s="155" t="s">
        <v>1</v>
      </c>
      <c r="F152" s="156" t="s">
        <v>233</v>
      </c>
      <c r="H152" s="157">
        <v>40</v>
      </c>
      <c r="I152" s="158"/>
      <c r="L152" s="154"/>
      <c r="M152" s="159"/>
      <c r="T152" s="160"/>
      <c r="AT152" s="155" t="s">
        <v>202</v>
      </c>
      <c r="AU152" s="155" t="s">
        <v>89</v>
      </c>
      <c r="AV152" s="12" t="s">
        <v>89</v>
      </c>
      <c r="AW152" s="12" t="s">
        <v>34</v>
      </c>
      <c r="AX152" s="12" t="s">
        <v>79</v>
      </c>
      <c r="AY152" s="155" t="s">
        <v>128</v>
      </c>
    </row>
    <row r="153" spans="2:65" s="14" customFormat="1">
      <c r="B153" s="167"/>
      <c r="D153" s="146" t="s">
        <v>202</v>
      </c>
      <c r="E153" s="168" t="s">
        <v>1</v>
      </c>
      <c r="F153" s="169" t="s">
        <v>206</v>
      </c>
      <c r="H153" s="170">
        <v>40</v>
      </c>
      <c r="I153" s="171"/>
      <c r="L153" s="167"/>
      <c r="M153" s="172"/>
      <c r="T153" s="173"/>
      <c r="AT153" s="168" t="s">
        <v>202</v>
      </c>
      <c r="AU153" s="168" t="s">
        <v>89</v>
      </c>
      <c r="AV153" s="14" t="s">
        <v>152</v>
      </c>
      <c r="AW153" s="14" t="s">
        <v>34</v>
      </c>
      <c r="AX153" s="14" t="s">
        <v>87</v>
      </c>
      <c r="AY153" s="168" t="s">
        <v>128</v>
      </c>
    </row>
    <row r="154" spans="2:65" s="1" customFormat="1" ht="16.5" customHeight="1">
      <c r="B154" s="31"/>
      <c r="C154" s="132" t="s">
        <v>160</v>
      </c>
      <c r="D154" s="132" t="s">
        <v>131</v>
      </c>
      <c r="E154" s="133" t="s">
        <v>234</v>
      </c>
      <c r="F154" s="134" t="s">
        <v>235</v>
      </c>
      <c r="G154" s="135" t="s">
        <v>217</v>
      </c>
      <c r="H154" s="136">
        <v>8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44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199</v>
      </c>
      <c r="AT154" s="144" t="s">
        <v>131</v>
      </c>
      <c r="AU154" s="144" t="s">
        <v>89</v>
      </c>
      <c r="AY154" s="16" t="s">
        <v>128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87</v>
      </c>
      <c r="BK154" s="145">
        <f>ROUND(I154*H154,2)</f>
        <v>0</v>
      </c>
      <c r="BL154" s="16" t="s">
        <v>199</v>
      </c>
      <c r="BM154" s="144" t="s">
        <v>236</v>
      </c>
    </row>
    <row r="155" spans="2:65" s="1" customFormat="1">
      <c r="B155" s="31"/>
      <c r="D155" s="146" t="s">
        <v>137</v>
      </c>
      <c r="F155" s="147" t="s">
        <v>237</v>
      </c>
      <c r="I155" s="148"/>
      <c r="L155" s="31"/>
      <c r="M155" s="149"/>
      <c r="T155" s="53"/>
      <c r="AT155" s="16" t="s">
        <v>137</v>
      </c>
      <c r="AU155" s="16" t="s">
        <v>89</v>
      </c>
    </row>
    <row r="156" spans="2:65" s="1" customFormat="1" ht="68.25">
      <c r="B156" s="31"/>
      <c r="D156" s="146" t="s">
        <v>138</v>
      </c>
      <c r="F156" s="150" t="s">
        <v>238</v>
      </c>
      <c r="I156" s="148"/>
      <c r="L156" s="31"/>
      <c r="M156" s="149"/>
      <c r="T156" s="53"/>
      <c r="AT156" s="16" t="s">
        <v>138</v>
      </c>
      <c r="AU156" s="16" t="s">
        <v>89</v>
      </c>
    </row>
    <row r="157" spans="2:65" s="1" customFormat="1" ht="24.2" customHeight="1">
      <c r="B157" s="31"/>
      <c r="C157" s="132" t="s">
        <v>165</v>
      </c>
      <c r="D157" s="132" t="s">
        <v>131</v>
      </c>
      <c r="E157" s="133" t="s">
        <v>239</v>
      </c>
      <c r="F157" s="134" t="s">
        <v>240</v>
      </c>
      <c r="G157" s="135" t="s">
        <v>217</v>
      </c>
      <c r="H157" s="136">
        <v>17.600000000000001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44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199</v>
      </c>
      <c r="AT157" s="144" t="s">
        <v>131</v>
      </c>
      <c r="AU157" s="144" t="s">
        <v>89</v>
      </c>
      <c r="AY157" s="16" t="s">
        <v>128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87</v>
      </c>
      <c r="BK157" s="145">
        <f>ROUND(I157*H157,2)</f>
        <v>0</v>
      </c>
      <c r="BL157" s="16" t="s">
        <v>199</v>
      </c>
      <c r="BM157" s="144" t="s">
        <v>241</v>
      </c>
    </row>
    <row r="158" spans="2:65" s="1" customFormat="1" ht="19.5">
      <c r="B158" s="31"/>
      <c r="D158" s="146" t="s">
        <v>137</v>
      </c>
      <c r="F158" s="147" t="s">
        <v>240</v>
      </c>
      <c r="I158" s="148"/>
      <c r="L158" s="31"/>
      <c r="M158" s="149"/>
      <c r="T158" s="53"/>
      <c r="AT158" s="16" t="s">
        <v>137</v>
      </c>
      <c r="AU158" s="16" t="s">
        <v>89</v>
      </c>
    </row>
    <row r="159" spans="2:65" s="1" customFormat="1" ht="19.5">
      <c r="B159" s="31"/>
      <c r="D159" s="146" t="s">
        <v>138</v>
      </c>
      <c r="F159" s="150" t="s">
        <v>242</v>
      </c>
      <c r="I159" s="148"/>
      <c r="L159" s="31"/>
      <c r="M159" s="149"/>
      <c r="T159" s="53"/>
      <c r="AT159" s="16" t="s">
        <v>138</v>
      </c>
      <c r="AU159" s="16" t="s">
        <v>89</v>
      </c>
    </row>
    <row r="160" spans="2:65" s="12" customFormat="1">
      <c r="B160" s="154"/>
      <c r="D160" s="146" t="s">
        <v>202</v>
      </c>
      <c r="E160" s="155" t="s">
        <v>1</v>
      </c>
      <c r="F160" s="156" t="s">
        <v>243</v>
      </c>
      <c r="H160" s="157">
        <v>4</v>
      </c>
      <c r="I160" s="158"/>
      <c r="L160" s="154"/>
      <c r="M160" s="159"/>
      <c r="T160" s="160"/>
      <c r="AT160" s="155" t="s">
        <v>202</v>
      </c>
      <c r="AU160" s="155" t="s">
        <v>89</v>
      </c>
      <c r="AV160" s="12" t="s">
        <v>89</v>
      </c>
      <c r="AW160" s="12" t="s">
        <v>34</v>
      </c>
      <c r="AX160" s="12" t="s">
        <v>79</v>
      </c>
      <c r="AY160" s="155" t="s">
        <v>128</v>
      </c>
    </row>
    <row r="161" spans="2:65" s="12" customFormat="1">
      <c r="B161" s="154"/>
      <c r="D161" s="146" t="s">
        <v>202</v>
      </c>
      <c r="E161" s="155" t="s">
        <v>1</v>
      </c>
      <c r="F161" s="156" t="s">
        <v>244</v>
      </c>
      <c r="H161" s="157">
        <v>13.6</v>
      </c>
      <c r="I161" s="158"/>
      <c r="L161" s="154"/>
      <c r="M161" s="159"/>
      <c r="T161" s="160"/>
      <c r="AT161" s="155" t="s">
        <v>202</v>
      </c>
      <c r="AU161" s="155" t="s">
        <v>89</v>
      </c>
      <c r="AV161" s="12" t="s">
        <v>89</v>
      </c>
      <c r="AW161" s="12" t="s">
        <v>34</v>
      </c>
      <c r="AX161" s="12" t="s">
        <v>79</v>
      </c>
      <c r="AY161" s="155" t="s">
        <v>128</v>
      </c>
    </row>
    <row r="162" spans="2:65" s="14" customFormat="1">
      <c r="B162" s="167"/>
      <c r="D162" s="146" t="s">
        <v>202</v>
      </c>
      <c r="E162" s="168" t="s">
        <v>1</v>
      </c>
      <c r="F162" s="169" t="s">
        <v>206</v>
      </c>
      <c r="H162" s="170">
        <v>17.600000000000001</v>
      </c>
      <c r="I162" s="171"/>
      <c r="L162" s="167"/>
      <c r="M162" s="172"/>
      <c r="T162" s="173"/>
      <c r="AT162" s="168" t="s">
        <v>202</v>
      </c>
      <c r="AU162" s="168" t="s">
        <v>89</v>
      </c>
      <c r="AV162" s="14" t="s">
        <v>152</v>
      </c>
      <c r="AW162" s="14" t="s">
        <v>34</v>
      </c>
      <c r="AX162" s="14" t="s">
        <v>87</v>
      </c>
      <c r="AY162" s="168" t="s">
        <v>128</v>
      </c>
    </row>
    <row r="163" spans="2:65" s="1" customFormat="1" ht="16.5" customHeight="1">
      <c r="B163" s="31"/>
      <c r="C163" s="132" t="s">
        <v>173</v>
      </c>
      <c r="D163" s="132" t="s">
        <v>131</v>
      </c>
      <c r="E163" s="133" t="s">
        <v>245</v>
      </c>
      <c r="F163" s="134" t="s">
        <v>246</v>
      </c>
      <c r="G163" s="135" t="s">
        <v>217</v>
      </c>
      <c r="H163" s="136">
        <v>1.056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44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199</v>
      </c>
      <c r="AT163" s="144" t="s">
        <v>131</v>
      </c>
      <c r="AU163" s="144" t="s">
        <v>89</v>
      </c>
      <c r="AY163" s="16" t="s">
        <v>128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87</v>
      </c>
      <c r="BK163" s="145">
        <f>ROUND(I163*H163,2)</f>
        <v>0</v>
      </c>
      <c r="BL163" s="16" t="s">
        <v>199</v>
      </c>
      <c r="BM163" s="144" t="s">
        <v>247</v>
      </c>
    </row>
    <row r="164" spans="2:65" s="1" customFormat="1">
      <c r="B164" s="31"/>
      <c r="D164" s="146" t="s">
        <v>137</v>
      </c>
      <c r="F164" s="147" t="s">
        <v>246</v>
      </c>
      <c r="I164" s="148"/>
      <c r="L164" s="31"/>
      <c r="M164" s="149"/>
      <c r="T164" s="53"/>
      <c r="AT164" s="16" t="s">
        <v>137</v>
      </c>
      <c r="AU164" s="16" t="s">
        <v>89</v>
      </c>
    </row>
    <row r="165" spans="2:65" s="12" customFormat="1">
      <c r="B165" s="154"/>
      <c r="D165" s="146" t="s">
        <v>202</v>
      </c>
      <c r="E165" s="155" t="s">
        <v>1</v>
      </c>
      <c r="F165" s="156" t="s">
        <v>248</v>
      </c>
      <c r="H165" s="157">
        <v>1.056</v>
      </c>
      <c r="I165" s="158"/>
      <c r="L165" s="154"/>
      <c r="M165" s="159"/>
      <c r="T165" s="160"/>
      <c r="AT165" s="155" t="s">
        <v>202</v>
      </c>
      <c r="AU165" s="155" t="s">
        <v>89</v>
      </c>
      <c r="AV165" s="12" t="s">
        <v>89</v>
      </c>
      <c r="AW165" s="12" t="s">
        <v>34</v>
      </c>
      <c r="AX165" s="12" t="s">
        <v>79</v>
      </c>
      <c r="AY165" s="155" t="s">
        <v>128</v>
      </c>
    </row>
    <row r="166" spans="2:65" s="14" customFormat="1">
      <c r="B166" s="167"/>
      <c r="D166" s="146" t="s">
        <v>202</v>
      </c>
      <c r="E166" s="168" t="s">
        <v>1</v>
      </c>
      <c r="F166" s="169" t="s">
        <v>206</v>
      </c>
      <c r="H166" s="170">
        <v>1.056</v>
      </c>
      <c r="I166" s="171"/>
      <c r="L166" s="167"/>
      <c r="M166" s="172"/>
      <c r="T166" s="173"/>
      <c r="AT166" s="168" t="s">
        <v>202</v>
      </c>
      <c r="AU166" s="168" t="s">
        <v>89</v>
      </c>
      <c r="AV166" s="14" t="s">
        <v>152</v>
      </c>
      <c r="AW166" s="14" t="s">
        <v>34</v>
      </c>
      <c r="AX166" s="14" t="s">
        <v>87</v>
      </c>
      <c r="AY166" s="168" t="s">
        <v>128</v>
      </c>
    </row>
    <row r="167" spans="2:65" s="1" customFormat="1" ht="16.5" customHeight="1">
      <c r="B167" s="31"/>
      <c r="C167" s="132" t="s">
        <v>178</v>
      </c>
      <c r="D167" s="132" t="s">
        <v>131</v>
      </c>
      <c r="E167" s="133" t="s">
        <v>249</v>
      </c>
      <c r="F167" s="134" t="s">
        <v>250</v>
      </c>
      <c r="G167" s="135" t="s">
        <v>217</v>
      </c>
      <c r="H167" s="136">
        <v>8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44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199</v>
      </c>
      <c r="AT167" s="144" t="s">
        <v>131</v>
      </c>
      <c r="AU167" s="144" t="s">
        <v>89</v>
      </c>
      <c r="AY167" s="16" t="s">
        <v>128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87</v>
      </c>
      <c r="BK167" s="145">
        <f>ROUND(I167*H167,2)</f>
        <v>0</v>
      </c>
      <c r="BL167" s="16" t="s">
        <v>199</v>
      </c>
      <c r="BM167" s="144" t="s">
        <v>251</v>
      </c>
    </row>
    <row r="168" spans="2:65" s="1" customFormat="1">
      <c r="B168" s="31"/>
      <c r="D168" s="146" t="s">
        <v>137</v>
      </c>
      <c r="F168" s="147" t="s">
        <v>250</v>
      </c>
      <c r="I168" s="148"/>
      <c r="L168" s="31"/>
      <c r="M168" s="149"/>
      <c r="T168" s="53"/>
      <c r="AT168" s="16" t="s">
        <v>137</v>
      </c>
      <c r="AU168" s="16" t="s">
        <v>89</v>
      </c>
    </row>
    <row r="169" spans="2:65" s="1" customFormat="1" ht="68.25">
      <c r="B169" s="31"/>
      <c r="D169" s="146" t="s">
        <v>138</v>
      </c>
      <c r="F169" s="150" t="s">
        <v>252</v>
      </c>
      <c r="I169" s="148"/>
      <c r="L169" s="31"/>
      <c r="M169" s="149"/>
      <c r="T169" s="53"/>
      <c r="AT169" s="16" t="s">
        <v>138</v>
      </c>
      <c r="AU169" s="16" t="s">
        <v>89</v>
      </c>
    </row>
    <row r="170" spans="2:65" s="1" customFormat="1" ht="21.75" customHeight="1">
      <c r="B170" s="31"/>
      <c r="C170" s="132" t="s">
        <v>184</v>
      </c>
      <c r="D170" s="132" t="s">
        <v>131</v>
      </c>
      <c r="E170" s="133" t="s">
        <v>253</v>
      </c>
      <c r="F170" s="134" t="s">
        <v>254</v>
      </c>
      <c r="G170" s="135" t="s">
        <v>255</v>
      </c>
      <c r="H170" s="136">
        <v>108.04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44</v>
      </c>
      <c r="P170" s="142">
        <f>O170*H170</f>
        <v>0</v>
      </c>
      <c r="Q170" s="142">
        <v>1.9E-2</v>
      </c>
      <c r="R170" s="142">
        <f>Q170*H170</f>
        <v>2.0527600000000001</v>
      </c>
      <c r="S170" s="142">
        <v>1.9E-2</v>
      </c>
      <c r="T170" s="143">
        <f>S170*H170</f>
        <v>2.0527600000000001</v>
      </c>
      <c r="AR170" s="144" t="s">
        <v>199</v>
      </c>
      <c r="AT170" s="144" t="s">
        <v>131</v>
      </c>
      <c r="AU170" s="144" t="s">
        <v>89</v>
      </c>
      <c r="AY170" s="16" t="s">
        <v>128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87</v>
      </c>
      <c r="BK170" s="145">
        <f>ROUND(I170*H170,2)</f>
        <v>0</v>
      </c>
      <c r="BL170" s="16" t="s">
        <v>199</v>
      </c>
      <c r="BM170" s="144" t="s">
        <v>256</v>
      </c>
    </row>
    <row r="171" spans="2:65" s="1" customFormat="1" ht="19.5">
      <c r="B171" s="31"/>
      <c r="D171" s="146" t="s">
        <v>137</v>
      </c>
      <c r="F171" s="147" t="s">
        <v>257</v>
      </c>
      <c r="I171" s="148"/>
      <c r="L171" s="31"/>
      <c r="M171" s="149"/>
      <c r="T171" s="53"/>
      <c r="AT171" s="16" t="s">
        <v>137</v>
      </c>
      <c r="AU171" s="16" t="s">
        <v>89</v>
      </c>
    </row>
    <row r="172" spans="2:65" s="1" customFormat="1" ht="29.25">
      <c r="B172" s="31"/>
      <c r="D172" s="146" t="s">
        <v>138</v>
      </c>
      <c r="F172" s="150" t="s">
        <v>258</v>
      </c>
      <c r="I172" s="148"/>
      <c r="L172" s="31"/>
      <c r="M172" s="149"/>
      <c r="T172" s="53"/>
      <c r="AT172" s="16" t="s">
        <v>138</v>
      </c>
      <c r="AU172" s="16" t="s">
        <v>89</v>
      </c>
    </row>
    <row r="173" spans="2:65" s="12" customFormat="1" ht="22.5">
      <c r="B173" s="154"/>
      <c r="D173" s="146" t="s">
        <v>202</v>
      </c>
      <c r="E173" s="155" t="s">
        <v>1</v>
      </c>
      <c r="F173" s="156" t="s">
        <v>259</v>
      </c>
      <c r="H173" s="157">
        <v>102.6</v>
      </c>
      <c r="I173" s="158"/>
      <c r="L173" s="154"/>
      <c r="M173" s="159"/>
      <c r="T173" s="160"/>
      <c r="AT173" s="155" t="s">
        <v>202</v>
      </c>
      <c r="AU173" s="155" t="s">
        <v>89</v>
      </c>
      <c r="AV173" s="12" t="s">
        <v>89</v>
      </c>
      <c r="AW173" s="12" t="s">
        <v>34</v>
      </c>
      <c r="AX173" s="12" t="s">
        <v>79</v>
      </c>
      <c r="AY173" s="155" t="s">
        <v>128</v>
      </c>
    </row>
    <row r="174" spans="2:65" s="12" customFormat="1">
      <c r="B174" s="154"/>
      <c r="D174" s="146" t="s">
        <v>202</v>
      </c>
      <c r="E174" s="155" t="s">
        <v>1</v>
      </c>
      <c r="F174" s="156" t="s">
        <v>260</v>
      </c>
      <c r="H174" s="157">
        <v>5.44</v>
      </c>
      <c r="I174" s="158"/>
      <c r="L174" s="154"/>
      <c r="M174" s="159"/>
      <c r="T174" s="160"/>
      <c r="AT174" s="155" t="s">
        <v>202</v>
      </c>
      <c r="AU174" s="155" t="s">
        <v>89</v>
      </c>
      <c r="AV174" s="12" t="s">
        <v>89</v>
      </c>
      <c r="AW174" s="12" t="s">
        <v>34</v>
      </c>
      <c r="AX174" s="12" t="s">
        <v>79</v>
      </c>
      <c r="AY174" s="155" t="s">
        <v>128</v>
      </c>
    </row>
    <row r="175" spans="2:65" s="14" customFormat="1">
      <c r="B175" s="167"/>
      <c r="D175" s="146" t="s">
        <v>202</v>
      </c>
      <c r="E175" s="168" t="s">
        <v>1</v>
      </c>
      <c r="F175" s="169" t="s">
        <v>206</v>
      </c>
      <c r="H175" s="170">
        <v>108.03999999999999</v>
      </c>
      <c r="I175" s="171"/>
      <c r="L175" s="167"/>
      <c r="M175" s="172"/>
      <c r="T175" s="173"/>
      <c r="AT175" s="168" t="s">
        <v>202</v>
      </c>
      <c r="AU175" s="168" t="s">
        <v>89</v>
      </c>
      <c r="AV175" s="14" t="s">
        <v>152</v>
      </c>
      <c r="AW175" s="14" t="s">
        <v>34</v>
      </c>
      <c r="AX175" s="14" t="s">
        <v>87</v>
      </c>
      <c r="AY175" s="168" t="s">
        <v>128</v>
      </c>
    </row>
    <row r="176" spans="2:65" s="1" customFormat="1" ht="33" customHeight="1">
      <c r="B176" s="31"/>
      <c r="C176" s="132" t="s">
        <v>261</v>
      </c>
      <c r="D176" s="132" t="s">
        <v>131</v>
      </c>
      <c r="E176" s="133" t="s">
        <v>262</v>
      </c>
      <c r="F176" s="134" t="s">
        <v>263</v>
      </c>
      <c r="G176" s="135" t="s">
        <v>255</v>
      </c>
      <c r="H176" s="136">
        <v>108.04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44</v>
      </c>
      <c r="P176" s="142">
        <f>O176*H176</f>
        <v>0</v>
      </c>
      <c r="Q176" s="142">
        <v>4.0000000000000002E-4</v>
      </c>
      <c r="R176" s="142">
        <f>Q176*H176</f>
        <v>4.3216000000000004E-2</v>
      </c>
      <c r="S176" s="142">
        <v>0</v>
      </c>
      <c r="T176" s="143">
        <f>S176*H176</f>
        <v>0</v>
      </c>
      <c r="AR176" s="144" t="s">
        <v>199</v>
      </c>
      <c r="AT176" s="144" t="s">
        <v>131</v>
      </c>
      <c r="AU176" s="144" t="s">
        <v>89</v>
      </c>
      <c r="AY176" s="16" t="s">
        <v>128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87</v>
      </c>
      <c r="BK176" s="145">
        <f>ROUND(I176*H176,2)</f>
        <v>0</v>
      </c>
      <c r="BL176" s="16" t="s">
        <v>199</v>
      </c>
      <c r="BM176" s="144" t="s">
        <v>264</v>
      </c>
    </row>
    <row r="177" spans="2:51" s="1" customFormat="1" ht="19.5">
      <c r="B177" s="31"/>
      <c r="D177" s="146" t="s">
        <v>137</v>
      </c>
      <c r="F177" s="147" t="s">
        <v>263</v>
      </c>
      <c r="I177" s="148"/>
      <c r="L177" s="31"/>
      <c r="M177" s="149"/>
      <c r="T177" s="53"/>
      <c r="AT177" s="16" t="s">
        <v>137</v>
      </c>
      <c r="AU177" s="16" t="s">
        <v>89</v>
      </c>
    </row>
    <row r="178" spans="2:51" s="1" customFormat="1" ht="117">
      <c r="B178" s="31"/>
      <c r="D178" s="146" t="s">
        <v>138</v>
      </c>
      <c r="F178" s="150" t="s">
        <v>265</v>
      </c>
      <c r="I178" s="148"/>
      <c r="L178" s="31"/>
      <c r="M178" s="149"/>
      <c r="T178" s="53"/>
      <c r="AT178" s="16" t="s">
        <v>138</v>
      </c>
      <c r="AU178" s="16" t="s">
        <v>89</v>
      </c>
    </row>
    <row r="179" spans="2:51" s="12" customFormat="1" ht="22.5">
      <c r="B179" s="154"/>
      <c r="D179" s="146" t="s">
        <v>202</v>
      </c>
      <c r="E179" s="155" t="s">
        <v>1</v>
      </c>
      <c r="F179" s="156" t="s">
        <v>259</v>
      </c>
      <c r="H179" s="157">
        <v>102.6</v>
      </c>
      <c r="I179" s="158"/>
      <c r="L179" s="154"/>
      <c r="M179" s="159"/>
      <c r="T179" s="160"/>
      <c r="AT179" s="155" t="s">
        <v>202</v>
      </c>
      <c r="AU179" s="155" t="s">
        <v>89</v>
      </c>
      <c r="AV179" s="12" t="s">
        <v>89</v>
      </c>
      <c r="AW179" s="12" t="s">
        <v>34</v>
      </c>
      <c r="AX179" s="12" t="s">
        <v>79</v>
      </c>
      <c r="AY179" s="155" t="s">
        <v>128</v>
      </c>
    </row>
    <row r="180" spans="2:51" s="12" customFormat="1">
      <c r="B180" s="154"/>
      <c r="D180" s="146" t="s">
        <v>202</v>
      </c>
      <c r="E180" s="155" t="s">
        <v>1</v>
      </c>
      <c r="F180" s="156" t="s">
        <v>260</v>
      </c>
      <c r="H180" s="157">
        <v>5.44</v>
      </c>
      <c r="I180" s="158"/>
      <c r="L180" s="154"/>
      <c r="M180" s="159"/>
      <c r="T180" s="160"/>
      <c r="AT180" s="155" t="s">
        <v>202</v>
      </c>
      <c r="AU180" s="155" t="s">
        <v>89</v>
      </c>
      <c r="AV180" s="12" t="s">
        <v>89</v>
      </c>
      <c r="AW180" s="12" t="s">
        <v>34</v>
      </c>
      <c r="AX180" s="12" t="s">
        <v>79</v>
      </c>
      <c r="AY180" s="155" t="s">
        <v>128</v>
      </c>
    </row>
    <row r="181" spans="2:51" s="14" customFormat="1">
      <c r="B181" s="167"/>
      <c r="D181" s="146" t="s">
        <v>202</v>
      </c>
      <c r="E181" s="168" t="s">
        <v>1</v>
      </c>
      <c r="F181" s="169" t="s">
        <v>206</v>
      </c>
      <c r="H181" s="170">
        <v>108.03999999999999</v>
      </c>
      <c r="I181" s="171"/>
      <c r="L181" s="167"/>
      <c r="M181" s="174"/>
      <c r="N181" s="175"/>
      <c r="O181" s="175"/>
      <c r="P181" s="175"/>
      <c r="Q181" s="175"/>
      <c r="R181" s="175"/>
      <c r="S181" s="175"/>
      <c r="T181" s="176"/>
      <c r="AT181" s="168" t="s">
        <v>202</v>
      </c>
      <c r="AU181" s="168" t="s">
        <v>89</v>
      </c>
      <c r="AV181" s="14" t="s">
        <v>152</v>
      </c>
      <c r="AW181" s="14" t="s">
        <v>34</v>
      </c>
      <c r="AX181" s="14" t="s">
        <v>87</v>
      </c>
      <c r="AY181" s="168" t="s">
        <v>128</v>
      </c>
    </row>
    <row r="182" spans="2:51" s="1" customFormat="1" ht="6.95" customHeight="1">
      <c r="B182" s="42"/>
      <c r="C182" s="43"/>
      <c r="D182" s="43"/>
      <c r="E182" s="43"/>
      <c r="F182" s="43"/>
      <c r="G182" s="43"/>
      <c r="H182" s="43"/>
      <c r="I182" s="43"/>
      <c r="J182" s="43"/>
      <c r="K182" s="43"/>
      <c r="L182" s="31"/>
    </row>
  </sheetData>
  <sheetProtection algorithmName="SHA-512" hashValue="t8gt6alDpboX7zhLVH79YgD2GStQvCfjXr9Bjd2FvlM03y5rzDUEseuoKOUfgfzfGxSFtI+8slyoOn4YahOPHA==" saltValue="CCSgoZJN/gRSxIbsuhQ99WG7uC+jt5HeSMDtFGku7g8+CtyaVqnrLTkoKm8mew2doandQaGlDTsv6Q0BTD7grw==" spinCount="100000" sheet="1" objects="1" scenarios="1" formatColumns="0" formatRows="0" autoFilter="0"/>
  <autoFilter ref="C117:K181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3"/>
  <sheetViews>
    <sheetView showGridLines="0" topLeftCell="A145" workbookViewId="0">
      <selection activeCell="I156" sqref="I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6" t="s">
        <v>96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hidden="1" customHeight="1">
      <c r="B4" s="19"/>
      <c r="D4" s="20" t="s">
        <v>100</v>
      </c>
      <c r="L4" s="19"/>
      <c r="M4" s="85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16" t="str">
        <f>'Rekapitulace stavby'!K6</f>
        <v>Vltava ř. km 80,3 - 84,2  - osazení pevného plavebního značení</v>
      </c>
      <c r="F7" s="217"/>
      <c r="G7" s="217"/>
      <c r="H7" s="217"/>
      <c r="L7" s="19"/>
    </row>
    <row r="8" spans="2:46" s="1" customFormat="1" ht="12" hidden="1" customHeight="1">
      <c r="B8" s="31"/>
      <c r="D8" s="26" t="s">
        <v>101</v>
      </c>
      <c r="L8" s="31"/>
    </row>
    <row r="9" spans="2:46" s="1" customFormat="1" ht="16.5" hidden="1" customHeight="1">
      <c r="B9" s="31"/>
      <c r="E9" s="198" t="s">
        <v>266</v>
      </c>
      <c r="F9" s="215"/>
      <c r="G9" s="215"/>
      <c r="H9" s="215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stavby'!AN8</f>
        <v>12. 5. 2023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hidden="1" customHeight="1">
      <c r="B15" s="31"/>
      <c r="E15" s="24" t="s">
        <v>27</v>
      </c>
      <c r="I15" s="26" t="s">
        <v>28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29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18" t="str">
        <f>'Rekapitulace stavby'!E14</f>
        <v>Vyplň údaj</v>
      </c>
      <c r="F18" s="188"/>
      <c r="G18" s="188"/>
      <c r="H18" s="188"/>
      <c r="I18" s="26" t="s">
        <v>28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31</v>
      </c>
      <c r="I20" s="26" t="s">
        <v>25</v>
      </c>
      <c r="J20" s="24" t="s">
        <v>32</v>
      </c>
      <c r="L20" s="31"/>
    </row>
    <row r="21" spans="2:12" s="1" customFormat="1" ht="18" hidden="1" customHeight="1">
      <c r="B21" s="31"/>
      <c r="E21" s="24" t="s">
        <v>33</v>
      </c>
      <c r="I21" s="26" t="s">
        <v>28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35</v>
      </c>
      <c r="I23" s="26" t="s">
        <v>25</v>
      </c>
      <c r="J23" s="24" t="s">
        <v>36</v>
      </c>
      <c r="L23" s="31"/>
    </row>
    <row r="24" spans="2:12" s="1" customFormat="1" ht="18" hidden="1" customHeight="1">
      <c r="B24" s="31"/>
      <c r="E24" s="24" t="s">
        <v>37</v>
      </c>
      <c r="I24" s="26" t="s">
        <v>28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38</v>
      </c>
      <c r="L26" s="31"/>
    </row>
    <row r="27" spans="2:12" s="7" customFormat="1" ht="16.5" hidden="1" customHeight="1">
      <c r="B27" s="86"/>
      <c r="E27" s="192" t="s">
        <v>1</v>
      </c>
      <c r="F27" s="192"/>
      <c r="G27" s="192"/>
      <c r="H27" s="192"/>
      <c r="L27" s="86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hidden="1" customHeight="1">
      <c r="B30" s="31"/>
      <c r="D30" s="87" t="s">
        <v>39</v>
      </c>
      <c r="J30" s="63">
        <f>ROUND(J118, 2)</f>
        <v>0</v>
      </c>
      <c r="L30" s="31"/>
    </row>
    <row r="31" spans="2:12" s="1" customFormat="1" ht="6.95" hidden="1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5" hidden="1" customHeight="1">
      <c r="B32" s="31"/>
      <c r="F32" s="88" t="s">
        <v>41</v>
      </c>
      <c r="I32" s="88" t="s">
        <v>40</v>
      </c>
      <c r="J32" s="88" t="s">
        <v>42</v>
      </c>
      <c r="L32" s="31"/>
    </row>
    <row r="33" spans="2:12" s="1" customFormat="1" ht="14.45" hidden="1" customHeight="1">
      <c r="B33" s="31"/>
      <c r="D33" s="89" t="s">
        <v>43</v>
      </c>
      <c r="E33" s="26" t="s">
        <v>44</v>
      </c>
      <c r="F33" s="90">
        <f>ROUND((SUM(BE118:BE162)),  2)</f>
        <v>0</v>
      </c>
      <c r="I33" s="91">
        <v>0.21</v>
      </c>
      <c r="J33" s="90">
        <f>ROUND(((SUM(BE118:BE162))*I33),  2)</f>
        <v>0</v>
      </c>
      <c r="L33" s="31"/>
    </row>
    <row r="34" spans="2:12" s="1" customFormat="1" ht="14.45" hidden="1" customHeight="1">
      <c r="B34" s="31"/>
      <c r="E34" s="26" t="s">
        <v>45</v>
      </c>
      <c r="F34" s="90">
        <f>ROUND((SUM(BF118:BF162)),  2)</f>
        <v>0</v>
      </c>
      <c r="I34" s="91">
        <v>0.15</v>
      </c>
      <c r="J34" s="90">
        <f>ROUND(((SUM(BF118:BF162))*I34),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90">
        <f>ROUND((SUM(BG118:BG162)),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90">
        <f>ROUND((SUM(BH118:BH162)),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90">
        <f>ROUND((SUM(BI118:BI162)),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49</v>
      </c>
      <c r="E39" s="54"/>
      <c r="F39" s="54"/>
      <c r="G39" s="94" t="s">
        <v>50</v>
      </c>
      <c r="H39" s="95" t="s">
        <v>51</v>
      </c>
      <c r="I39" s="54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31"/>
      <c r="D61" s="41" t="s">
        <v>54</v>
      </c>
      <c r="E61" s="33"/>
      <c r="F61" s="98" t="s">
        <v>55</v>
      </c>
      <c r="G61" s="41" t="s">
        <v>54</v>
      </c>
      <c r="H61" s="33"/>
      <c r="I61" s="33"/>
      <c r="J61" s="99" t="s">
        <v>55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31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31"/>
      <c r="D76" s="41" t="s">
        <v>54</v>
      </c>
      <c r="E76" s="33"/>
      <c r="F76" s="98" t="s">
        <v>55</v>
      </c>
      <c r="G76" s="41" t="s">
        <v>54</v>
      </c>
      <c r="H76" s="33"/>
      <c r="I76" s="33"/>
      <c r="J76" s="99" t="s">
        <v>55</v>
      </c>
      <c r="K76" s="33"/>
      <c r="L76" s="31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5" hidden="1" customHeight="1">
      <c r="B82" s="31"/>
      <c r="C82" s="20" t="s">
        <v>103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16.5" hidden="1" customHeight="1">
      <c r="B85" s="31"/>
      <c r="E85" s="216" t="str">
        <f>E7</f>
        <v>Vltava ř. km 80,3 - 84,2  - osazení pevného plavebního značení</v>
      </c>
      <c r="F85" s="217"/>
      <c r="G85" s="217"/>
      <c r="H85" s="217"/>
      <c r="L85" s="31"/>
    </row>
    <row r="86" spans="2:47" s="1" customFormat="1" ht="12" hidden="1" customHeight="1">
      <c r="B86" s="31"/>
      <c r="C86" s="26" t="s">
        <v>101</v>
      </c>
      <c r="L86" s="31"/>
    </row>
    <row r="87" spans="2:47" s="1" customFormat="1" ht="16.5" hidden="1" customHeight="1">
      <c r="B87" s="31"/>
      <c r="E87" s="198" t="str">
        <f>E9</f>
        <v>02 - PS 02</v>
      </c>
      <c r="F87" s="215"/>
      <c r="G87" s="215"/>
      <c r="H87" s="215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>Vltava</v>
      </c>
      <c r="I89" s="26" t="s">
        <v>22</v>
      </c>
      <c r="J89" s="50" t="str">
        <f>IF(J12="","",J12)</f>
        <v>12. 5. 2023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>Povodí Vltavy, s.p.</v>
      </c>
      <c r="I91" s="26" t="s">
        <v>31</v>
      </c>
      <c r="J91" s="29" t="str">
        <f>E21</f>
        <v>SWECO, a.s.</v>
      </c>
      <c r="L91" s="31"/>
    </row>
    <row r="92" spans="2:47" s="1" customFormat="1" ht="15.2" hidden="1" customHeight="1">
      <c r="B92" s="31"/>
      <c r="C92" s="26" t="s">
        <v>29</v>
      </c>
      <c r="F92" s="24" t="str">
        <f>IF(E18="","",E18)</f>
        <v>Vyplň údaj</v>
      </c>
      <c r="I92" s="26" t="s">
        <v>35</v>
      </c>
      <c r="J92" s="29" t="str">
        <f>E24</f>
        <v>Ing. M. Klimešová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106</v>
      </c>
      <c r="J96" s="63">
        <f>J118</f>
        <v>0</v>
      </c>
      <c r="L96" s="31"/>
      <c r="AU96" s="16" t="s">
        <v>107</v>
      </c>
    </row>
    <row r="97" spans="2:12" s="8" customFormat="1" ht="24.95" hidden="1" customHeight="1">
      <c r="B97" s="103"/>
      <c r="D97" s="104" t="s">
        <v>190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hidden="1" customHeight="1">
      <c r="B98" s="107"/>
      <c r="D98" s="108" t="s">
        <v>191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hidden="1" customHeight="1">
      <c r="B99" s="31"/>
      <c r="L99" s="31"/>
    </row>
    <row r="100" spans="2:12" s="1" customFormat="1" ht="6.95" hidden="1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1"/>
    </row>
    <row r="101" spans="2:12" hidden="1"/>
    <row r="102" spans="2:12" hidden="1"/>
    <row r="103" spans="2:12" hidden="1"/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1"/>
    </row>
    <row r="105" spans="2:12" s="1" customFormat="1" ht="24.95" customHeight="1">
      <c r="B105" s="31"/>
      <c r="C105" s="20" t="s">
        <v>113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16" t="str">
        <f>E7</f>
        <v>Vltava ř. km 80,3 - 84,2  - osazení pevného plavebního značení</v>
      </c>
      <c r="F108" s="217"/>
      <c r="G108" s="217"/>
      <c r="H108" s="217"/>
      <c r="L108" s="31"/>
    </row>
    <row r="109" spans="2:12" s="1" customFormat="1" ht="12" customHeight="1">
      <c r="B109" s="31"/>
      <c r="C109" s="26" t="s">
        <v>101</v>
      </c>
      <c r="L109" s="31"/>
    </row>
    <row r="110" spans="2:12" s="1" customFormat="1" ht="16.5" customHeight="1">
      <c r="B110" s="31"/>
      <c r="E110" s="198" t="str">
        <f>E9</f>
        <v>02 - PS 02</v>
      </c>
      <c r="F110" s="215"/>
      <c r="G110" s="215"/>
      <c r="H110" s="215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>Vltava</v>
      </c>
      <c r="I112" s="26" t="s">
        <v>22</v>
      </c>
      <c r="J112" s="50" t="str">
        <f>IF(J12="","",J12)</f>
        <v>12. 5. 2023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>Povodí Vltavy, s.p.</v>
      </c>
      <c r="I114" s="26" t="s">
        <v>31</v>
      </c>
      <c r="J114" s="29" t="str">
        <f>E21</f>
        <v>SWECO, a.s.</v>
      </c>
      <c r="L114" s="31"/>
    </row>
    <row r="115" spans="2:65" s="1" customFormat="1" ht="15.2" customHeight="1">
      <c r="B115" s="31"/>
      <c r="C115" s="26" t="s">
        <v>29</v>
      </c>
      <c r="F115" s="24" t="str">
        <f>IF(E18="","",E18)</f>
        <v>Vyplň údaj</v>
      </c>
      <c r="I115" s="26" t="s">
        <v>35</v>
      </c>
      <c r="J115" s="29" t="str">
        <f>E24</f>
        <v>Ing. M. Klimešová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114</v>
      </c>
      <c r="D117" s="113" t="s">
        <v>64</v>
      </c>
      <c r="E117" s="113" t="s">
        <v>60</v>
      </c>
      <c r="F117" s="113" t="s">
        <v>61</v>
      </c>
      <c r="G117" s="113" t="s">
        <v>115</v>
      </c>
      <c r="H117" s="113" t="s">
        <v>116</v>
      </c>
      <c r="I117" s="113" t="s">
        <v>117</v>
      </c>
      <c r="J117" s="114" t="s">
        <v>105</v>
      </c>
      <c r="K117" s="115" t="s">
        <v>118</v>
      </c>
      <c r="L117" s="111"/>
      <c r="M117" s="56" t="s">
        <v>1</v>
      </c>
      <c r="N117" s="57" t="s">
        <v>43</v>
      </c>
      <c r="O117" s="57" t="s">
        <v>119</v>
      </c>
      <c r="P117" s="57" t="s">
        <v>120</v>
      </c>
      <c r="Q117" s="57" t="s">
        <v>121</v>
      </c>
      <c r="R117" s="57" t="s">
        <v>122</v>
      </c>
      <c r="S117" s="57" t="s">
        <v>123</v>
      </c>
      <c r="T117" s="58" t="s">
        <v>124</v>
      </c>
    </row>
    <row r="118" spans="2:65" s="1" customFormat="1" ht="22.9" customHeight="1">
      <c r="B118" s="31"/>
      <c r="C118" s="61" t="s">
        <v>125</v>
      </c>
      <c r="J118" s="116">
        <f>BK118</f>
        <v>0</v>
      </c>
      <c r="L118" s="31"/>
      <c r="M118" s="59"/>
      <c r="N118" s="51"/>
      <c r="O118" s="51"/>
      <c r="P118" s="117">
        <f>P119</f>
        <v>0</v>
      </c>
      <c r="Q118" s="51"/>
      <c r="R118" s="117">
        <f>R119</f>
        <v>2.0272000000000002E-2</v>
      </c>
      <c r="S118" s="51"/>
      <c r="T118" s="118">
        <f>T119</f>
        <v>0</v>
      </c>
      <c r="AT118" s="16" t="s">
        <v>78</v>
      </c>
      <c r="AU118" s="16" t="s">
        <v>107</v>
      </c>
      <c r="BK118" s="119">
        <f>BK119</f>
        <v>0</v>
      </c>
    </row>
    <row r="119" spans="2:65" s="11" customFormat="1" ht="25.9" customHeight="1">
      <c r="B119" s="120"/>
      <c r="D119" s="121" t="s">
        <v>78</v>
      </c>
      <c r="E119" s="122" t="s">
        <v>192</v>
      </c>
      <c r="F119" s="122" t="s">
        <v>193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2.0272000000000002E-2</v>
      </c>
      <c r="T119" s="127">
        <f>T120</f>
        <v>0</v>
      </c>
      <c r="AR119" s="121" t="s">
        <v>89</v>
      </c>
      <c r="AT119" s="128" t="s">
        <v>78</v>
      </c>
      <c r="AU119" s="128" t="s">
        <v>79</v>
      </c>
      <c r="AY119" s="121" t="s">
        <v>128</v>
      </c>
      <c r="BK119" s="129">
        <f>BK120</f>
        <v>0</v>
      </c>
    </row>
    <row r="120" spans="2:65" s="11" customFormat="1" ht="22.9" customHeight="1">
      <c r="B120" s="120"/>
      <c r="D120" s="121" t="s">
        <v>78</v>
      </c>
      <c r="E120" s="130" t="s">
        <v>194</v>
      </c>
      <c r="F120" s="130" t="s">
        <v>195</v>
      </c>
      <c r="I120" s="123"/>
      <c r="J120" s="131">
        <f>BK120</f>
        <v>0</v>
      </c>
      <c r="L120" s="120"/>
      <c r="M120" s="125"/>
      <c r="P120" s="126">
        <f>SUM(P121:P162)</f>
        <v>0</v>
      </c>
      <c r="R120" s="126">
        <f>SUM(R121:R162)</f>
        <v>2.0272000000000002E-2</v>
      </c>
      <c r="T120" s="127">
        <f>SUM(T121:T162)</f>
        <v>0</v>
      </c>
      <c r="AR120" s="121" t="s">
        <v>89</v>
      </c>
      <c r="AT120" s="128" t="s">
        <v>78</v>
      </c>
      <c r="AU120" s="128" t="s">
        <v>87</v>
      </c>
      <c r="AY120" s="121" t="s">
        <v>128</v>
      </c>
      <c r="BK120" s="129">
        <f>SUM(BK121:BK162)</f>
        <v>0</v>
      </c>
    </row>
    <row r="121" spans="2:65" s="1" customFormat="1" ht="21.75" customHeight="1">
      <c r="B121" s="31"/>
      <c r="C121" s="132" t="s">
        <v>87</v>
      </c>
      <c r="D121" s="132" t="s">
        <v>131</v>
      </c>
      <c r="E121" s="133" t="s">
        <v>196</v>
      </c>
      <c r="F121" s="134" t="s">
        <v>197</v>
      </c>
      <c r="G121" s="135" t="s">
        <v>198</v>
      </c>
      <c r="H121" s="136">
        <v>3223.5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44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199</v>
      </c>
      <c r="AT121" s="144" t="s">
        <v>131</v>
      </c>
      <c r="AU121" s="144" t="s">
        <v>89</v>
      </c>
      <c r="AY121" s="16" t="s">
        <v>128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87</v>
      </c>
      <c r="BK121" s="145">
        <f>ROUND(I121*H121,2)</f>
        <v>0</v>
      </c>
      <c r="BL121" s="16" t="s">
        <v>199</v>
      </c>
      <c r="BM121" s="144" t="s">
        <v>200</v>
      </c>
    </row>
    <row r="122" spans="2:65" s="1" customFormat="1">
      <c r="B122" s="31"/>
      <c r="D122" s="146" t="s">
        <v>137</v>
      </c>
      <c r="F122" s="147" t="s">
        <v>197</v>
      </c>
      <c r="I122" s="148"/>
      <c r="L122" s="31"/>
      <c r="M122" s="149"/>
      <c r="T122" s="53"/>
      <c r="AT122" s="16" t="s">
        <v>137</v>
      </c>
      <c r="AU122" s="16" t="s">
        <v>89</v>
      </c>
    </row>
    <row r="123" spans="2:65" s="1" customFormat="1" ht="58.5">
      <c r="B123" s="31"/>
      <c r="D123" s="146" t="s">
        <v>138</v>
      </c>
      <c r="F123" s="150" t="s">
        <v>267</v>
      </c>
      <c r="I123" s="148"/>
      <c r="L123" s="31"/>
      <c r="M123" s="149"/>
      <c r="T123" s="53"/>
      <c r="AT123" s="16" t="s">
        <v>138</v>
      </c>
      <c r="AU123" s="16" t="s">
        <v>89</v>
      </c>
    </row>
    <row r="124" spans="2:65" s="12" customFormat="1">
      <c r="B124" s="154"/>
      <c r="D124" s="146" t="s">
        <v>202</v>
      </c>
      <c r="E124" s="155" t="s">
        <v>1</v>
      </c>
      <c r="F124" s="156" t="s">
        <v>268</v>
      </c>
      <c r="H124" s="157">
        <v>1954</v>
      </c>
      <c r="I124" s="158"/>
      <c r="L124" s="154"/>
      <c r="M124" s="159"/>
      <c r="T124" s="160"/>
      <c r="AT124" s="155" t="s">
        <v>202</v>
      </c>
      <c r="AU124" s="155" t="s">
        <v>89</v>
      </c>
      <c r="AV124" s="12" t="s">
        <v>89</v>
      </c>
      <c r="AW124" s="12" t="s">
        <v>34</v>
      </c>
      <c r="AX124" s="12" t="s">
        <v>79</v>
      </c>
      <c r="AY124" s="155" t="s">
        <v>128</v>
      </c>
    </row>
    <row r="125" spans="2:65" s="12" customFormat="1">
      <c r="B125" s="154"/>
      <c r="D125" s="146" t="s">
        <v>202</v>
      </c>
      <c r="E125" s="155" t="s">
        <v>1</v>
      </c>
      <c r="F125" s="156" t="s">
        <v>269</v>
      </c>
      <c r="H125" s="157">
        <v>1049.5</v>
      </c>
      <c r="I125" s="158"/>
      <c r="L125" s="154"/>
      <c r="M125" s="159"/>
      <c r="T125" s="160"/>
      <c r="AT125" s="155" t="s">
        <v>202</v>
      </c>
      <c r="AU125" s="155" t="s">
        <v>89</v>
      </c>
      <c r="AV125" s="12" t="s">
        <v>89</v>
      </c>
      <c r="AW125" s="12" t="s">
        <v>34</v>
      </c>
      <c r="AX125" s="12" t="s">
        <v>79</v>
      </c>
      <c r="AY125" s="155" t="s">
        <v>128</v>
      </c>
    </row>
    <row r="126" spans="2:65" s="12" customFormat="1">
      <c r="B126" s="154"/>
      <c r="D126" s="146" t="s">
        <v>202</v>
      </c>
      <c r="E126" s="155" t="s">
        <v>1</v>
      </c>
      <c r="F126" s="156" t="s">
        <v>270</v>
      </c>
      <c r="H126" s="157">
        <v>198</v>
      </c>
      <c r="I126" s="158"/>
      <c r="L126" s="154"/>
      <c r="M126" s="159"/>
      <c r="T126" s="160"/>
      <c r="AT126" s="155" t="s">
        <v>202</v>
      </c>
      <c r="AU126" s="155" t="s">
        <v>89</v>
      </c>
      <c r="AV126" s="12" t="s">
        <v>89</v>
      </c>
      <c r="AW126" s="12" t="s">
        <v>34</v>
      </c>
      <c r="AX126" s="12" t="s">
        <v>79</v>
      </c>
      <c r="AY126" s="155" t="s">
        <v>128</v>
      </c>
    </row>
    <row r="127" spans="2:65" s="12" customFormat="1">
      <c r="B127" s="154"/>
      <c r="D127" s="146" t="s">
        <v>202</v>
      </c>
      <c r="E127" s="155" t="s">
        <v>1</v>
      </c>
      <c r="F127" s="156" t="s">
        <v>271</v>
      </c>
      <c r="H127" s="157">
        <v>22</v>
      </c>
      <c r="I127" s="158"/>
      <c r="L127" s="154"/>
      <c r="M127" s="159"/>
      <c r="T127" s="160"/>
      <c r="AT127" s="155" t="s">
        <v>202</v>
      </c>
      <c r="AU127" s="155" t="s">
        <v>89</v>
      </c>
      <c r="AV127" s="12" t="s">
        <v>89</v>
      </c>
      <c r="AW127" s="12" t="s">
        <v>34</v>
      </c>
      <c r="AX127" s="12" t="s">
        <v>79</v>
      </c>
      <c r="AY127" s="155" t="s">
        <v>128</v>
      </c>
    </row>
    <row r="128" spans="2:65" s="14" customFormat="1">
      <c r="B128" s="167"/>
      <c r="D128" s="146" t="s">
        <v>202</v>
      </c>
      <c r="E128" s="168" t="s">
        <v>1</v>
      </c>
      <c r="F128" s="169" t="s">
        <v>206</v>
      </c>
      <c r="H128" s="170">
        <v>3223.5</v>
      </c>
      <c r="I128" s="171"/>
      <c r="L128" s="167"/>
      <c r="M128" s="172"/>
      <c r="T128" s="173"/>
      <c r="AT128" s="168" t="s">
        <v>202</v>
      </c>
      <c r="AU128" s="168" t="s">
        <v>89</v>
      </c>
      <c r="AV128" s="14" t="s">
        <v>152</v>
      </c>
      <c r="AW128" s="14" t="s">
        <v>34</v>
      </c>
      <c r="AX128" s="14" t="s">
        <v>87</v>
      </c>
      <c r="AY128" s="168" t="s">
        <v>128</v>
      </c>
    </row>
    <row r="129" spans="2:65" s="1" customFormat="1" ht="16.5" customHeight="1">
      <c r="B129" s="31"/>
      <c r="C129" s="132" t="s">
        <v>89</v>
      </c>
      <c r="D129" s="132" t="s">
        <v>131</v>
      </c>
      <c r="E129" s="133" t="s">
        <v>228</v>
      </c>
      <c r="F129" s="134" t="s">
        <v>229</v>
      </c>
      <c r="G129" s="135" t="s">
        <v>217</v>
      </c>
      <c r="H129" s="136">
        <v>60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44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230</v>
      </c>
      <c r="AT129" s="144" t="s">
        <v>131</v>
      </c>
      <c r="AU129" s="144" t="s">
        <v>89</v>
      </c>
      <c r="AY129" s="16" t="s">
        <v>128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87</v>
      </c>
      <c r="BK129" s="145">
        <f>ROUND(I129*H129,2)</f>
        <v>0</v>
      </c>
      <c r="BL129" s="16" t="s">
        <v>230</v>
      </c>
      <c r="BM129" s="144" t="s">
        <v>231</v>
      </c>
    </row>
    <row r="130" spans="2:65" s="1" customFormat="1">
      <c r="B130" s="31"/>
      <c r="D130" s="146" t="s">
        <v>137</v>
      </c>
      <c r="F130" s="147" t="s">
        <v>229</v>
      </c>
      <c r="I130" s="148"/>
      <c r="L130" s="31"/>
      <c r="M130" s="149"/>
      <c r="T130" s="53"/>
      <c r="AT130" s="16" t="s">
        <v>137</v>
      </c>
      <c r="AU130" s="16" t="s">
        <v>89</v>
      </c>
    </row>
    <row r="131" spans="2:65" s="1" customFormat="1" ht="48.75">
      <c r="B131" s="31"/>
      <c r="D131" s="146" t="s">
        <v>138</v>
      </c>
      <c r="F131" s="150" t="s">
        <v>272</v>
      </c>
      <c r="I131" s="148"/>
      <c r="L131" s="31"/>
      <c r="M131" s="149"/>
      <c r="T131" s="53"/>
      <c r="AT131" s="16" t="s">
        <v>138</v>
      </c>
      <c r="AU131" s="16" t="s">
        <v>89</v>
      </c>
    </row>
    <row r="132" spans="2:65" s="12" customFormat="1">
      <c r="B132" s="154"/>
      <c r="D132" s="146" t="s">
        <v>202</v>
      </c>
      <c r="E132" s="155" t="s">
        <v>1</v>
      </c>
      <c r="F132" s="156" t="s">
        <v>273</v>
      </c>
      <c r="H132" s="157">
        <v>60</v>
      </c>
      <c r="I132" s="158"/>
      <c r="L132" s="154"/>
      <c r="M132" s="159"/>
      <c r="T132" s="160"/>
      <c r="AT132" s="155" t="s">
        <v>202</v>
      </c>
      <c r="AU132" s="155" t="s">
        <v>89</v>
      </c>
      <c r="AV132" s="12" t="s">
        <v>89</v>
      </c>
      <c r="AW132" s="12" t="s">
        <v>34</v>
      </c>
      <c r="AX132" s="12" t="s">
        <v>79</v>
      </c>
      <c r="AY132" s="155" t="s">
        <v>128</v>
      </c>
    </row>
    <row r="133" spans="2:65" s="14" customFormat="1">
      <c r="B133" s="167"/>
      <c r="D133" s="146" t="s">
        <v>202</v>
      </c>
      <c r="E133" s="168" t="s">
        <v>1</v>
      </c>
      <c r="F133" s="169" t="s">
        <v>206</v>
      </c>
      <c r="H133" s="170">
        <v>60</v>
      </c>
      <c r="I133" s="171"/>
      <c r="L133" s="167"/>
      <c r="M133" s="172"/>
      <c r="T133" s="173"/>
      <c r="AT133" s="168" t="s">
        <v>202</v>
      </c>
      <c r="AU133" s="168" t="s">
        <v>89</v>
      </c>
      <c r="AV133" s="14" t="s">
        <v>152</v>
      </c>
      <c r="AW133" s="14" t="s">
        <v>34</v>
      </c>
      <c r="AX133" s="14" t="s">
        <v>87</v>
      </c>
      <c r="AY133" s="168" t="s">
        <v>128</v>
      </c>
    </row>
    <row r="134" spans="2:65" s="1" customFormat="1" ht="16.5" customHeight="1">
      <c r="B134" s="31"/>
      <c r="C134" s="132" t="s">
        <v>145</v>
      </c>
      <c r="D134" s="132" t="s">
        <v>131</v>
      </c>
      <c r="E134" s="133" t="s">
        <v>234</v>
      </c>
      <c r="F134" s="134" t="s">
        <v>235</v>
      </c>
      <c r="G134" s="135" t="s">
        <v>217</v>
      </c>
      <c r="H134" s="136">
        <v>10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44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199</v>
      </c>
      <c r="AT134" s="144" t="s">
        <v>131</v>
      </c>
      <c r="AU134" s="144" t="s">
        <v>89</v>
      </c>
      <c r="AY134" s="16" t="s">
        <v>128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87</v>
      </c>
      <c r="BK134" s="145">
        <f>ROUND(I134*H134,2)</f>
        <v>0</v>
      </c>
      <c r="BL134" s="16" t="s">
        <v>199</v>
      </c>
      <c r="BM134" s="144" t="s">
        <v>236</v>
      </c>
    </row>
    <row r="135" spans="2:65" s="1" customFormat="1">
      <c r="B135" s="31"/>
      <c r="D135" s="146" t="s">
        <v>137</v>
      </c>
      <c r="F135" s="147" t="s">
        <v>237</v>
      </c>
      <c r="I135" s="148"/>
      <c r="L135" s="31"/>
      <c r="M135" s="149"/>
      <c r="T135" s="53"/>
      <c r="AT135" s="16" t="s">
        <v>137</v>
      </c>
      <c r="AU135" s="16" t="s">
        <v>89</v>
      </c>
    </row>
    <row r="136" spans="2:65" s="1" customFormat="1" ht="58.5">
      <c r="B136" s="31"/>
      <c r="D136" s="146" t="s">
        <v>138</v>
      </c>
      <c r="F136" s="150" t="s">
        <v>274</v>
      </c>
      <c r="I136" s="148"/>
      <c r="L136" s="31"/>
      <c r="M136" s="149"/>
      <c r="T136" s="53"/>
      <c r="AT136" s="16" t="s">
        <v>138</v>
      </c>
      <c r="AU136" s="16" t="s">
        <v>89</v>
      </c>
    </row>
    <row r="137" spans="2:65" s="1" customFormat="1" ht="24.2" customHeight="1">
      <c r="B137" s="31"/>
      <c r="C137" s="132" t="s">
        <v>152</v>
      </c>
      <c r="D137" s="132" t="s">
        <v>131</v>
      </c>
      <c r="E137" s="133" t="s">
        <v>239</v>
      </c>
      <c r="F137" s="134" t="s">
        <v>240</v>
      </c>
      <c r="G137" s="135" t="s">
        <v>217</v>
      </c>
      <c r="H137" s="136">
        <v>22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44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199</v>
      </c>
      <c r="AT137" s="144" t="s">
        <v>131</v>
      </c>
      <c r="AU137" s="144" t="s">
        <v>89</v>
      </c>
      <c r="AY137" s="16" t="s">
        <v>128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87</v>
      </c>
      <c r="BK137" s="145">
        <f>ROUND(I137*H137,2)</f>
        <v>0</v>
      </c>
      <c r="BL137" s="16" t="s">
        <v>199</v>
      </c>
      <c r="BM137" s="144" t="s">
        <v>241</v>
      </c>
    </row>
    <row r="138" spans="2:65" s="1" customFormat="1" ht="19.5">
      <c r="B138" s="31"/>
      <c r="D138" s="146" t="s">
        <v>137</v>
      </c>
      <c r="F138" s="147" t="s">
        <v>240</v>
      </c>
      <c r="I138" s="148"/>
      <c r="L138" s="31"/>
      <c r="M138" s="149"/>
      <c r="T138" s="53"/>
      <c r="AT138" s="16" t="s">
        <v>137</v>
      </c>
      <c r="AU138" s="16" t="s">
        <v>89</v>
      </c>
    </row>
    <row r="139" spans="2:65" s="1" customFormat="1" ht="19.5">
      <c r="B139" s="31"/>
      <c r="D139" s="146" t="s">
        <v>138</v>
      </c>
      <c r="F139" s="150" t="s">
        <v>242</v>
      </c>
      <c r="I139" s="148"/>
      <c r="L139" s="31"/>
      <c r="M139" s="149"/>
      <c r="T139" s="53"/>
      <c r="AT139" s="16" t="s">
        <v>138</v>
      </c>
      <c r="AU139" s="16" t="s">
        <v>89</v>
      </c>
    </row>
    <row r="140" spans="2:65" s="12" customFormat="1">
      <c r="B140" s="154"/>
      <c r="D140" s="146" t="s">
        <v>202</v>
      </c>
      <c r="E140" s="155" t="s">
        <v>1</v>
      </c>
      <c r="F140" s="156" t="s">
        <v>275</v>
      </c>
      <c r="H140" s="157">
        <v>5</v>
      </c>
      <c r="I140" s="158"/>
      <c r="L140" s="154"/>
      <c r="M140" s="159"/>
      <c r="T140" s="160"/>
      <c r="AT140" s="155" t="s">
        <v>202</v>
      </c>
      <c r="AU140" s="155" t="s">
        <v>89</v>
      </c>
      <c r="AV140" s="12" t="s">
        <v>89</v>
      </c>
      <c r="AW140" s="12" t="s">
        <v>34</v>
      </c>
      <c r="AX140" s="12" t="s">
        <v>79</v>
      </c>
      <c r="AY140" s="155" t="s">
        <v>128</v>
      </c>
    </row>
    <row r="141" spans="2:65" s="12" customFormat="1">
      <c r="B141" s="154"/>
      <c r="D141" s="146" t="s">
        <v>202</v>
      </c>
      <c r="E141" s="155" t="s">
        <v>1</v>
      </c>
      <c r="F141" s="156" t="s">
        <v>276</v>
      </c>
      <c r="H141" s="157">
        <v>17</v>
      </c>
      <c r="I141" s="158"/>
      <c r="L141" s="154"/>
      <c r="M141" s="159"/>
      <c r="T141" s="160"/>
      <c r="AT141" s="155" t="s">
        <v>202</v>
      </c>
      <c r="AU141" s="155" t="s">
        <v>89</v>
      </c>
      <c r="AV141" s="12" t="s">
        <v>89</v>
      </c>
      <c r="AW141" s="12" t="s">
        <v>34</v>
      </c>
      <c r="AX141" s="12" t="s">
        <v>79</v>
      </c>
      <c r="AY141" s="155" t="s">
        <v>128</v>
      </c>
    </row>
    <row r="142" spans="2:65" s="14" customFormat="1">
      <c r="B142" s="167"/>
      <c r="D142" s="146" t="s">
        <v>202</v>
      </c>
      <c r="E142" s="168" t="s">
        <v>1</v>
      </c>
      <c r="F142" s="169" t="s">
        <v>206</v>
      </c>
      <c r="H142" s="170">
        <v>22</v>
      </c>
      <c r="I142" s="171"/>
      <c r="L142" s="167"/>
      <c r="M142" s="172"/>
      <c r="T142" s="173"/>
      <c r="AT142" s="168" t="s">
        <v>202</v>
      </c>
      <c r="AU142" s="168" t="s">
        <v>89</v>
      </c>
      <c r="AV142" s="14" t="s">
        <v>152</v>
      </c>
      <c r="AW142" s="14" t="s">
        <v>34</v>
      </c>
      <c r="AX142" s="14" t="s">
        <v>87</v>
      </c>
      <c r="AY142" s="168" t="s">
        <v>128</v>
      </c>
    </row>
    <row r="143" spans="2:65" s="1" customFormat="1" ht="16.5" customHeight="1">
      <c r="B143" s="31"/>
      <c r="C143" s="132" t="s">
        <v>127</v>
      </c>
      <c r="D143" s="132" t="s">
        <v>131</v>
      </c>
      <c r="E143" s="133" t="s">
        <v>249</v>
      </c>
      <c r="F143" s="134" t="s">
        <v>250</v>
      </c>
      <c r="G143" s="135" t="s">
        <v>217</v>
      </c>
      <c r="H143" s="136">
        <v>10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44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199</v>
      </c>
      <c r="AT143" s="144" t="s">
        <v>131</v>
      </c>
      <c r="AU143" s="144" t="s">
        <v>89</v>
      </c>
      <c r="AY143" s="16" t="s">
        <v>128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87</v>
      </c>
      <c r="BK143" s="145">
        <f>ROUND(I143*H143,2)</f>
        <v>0</v>
      </c>
      <c r="BL143" s="16" t="s">
        <v>199</v>
      </c>
      <c r="BM143" s="144" t="s">
        <v>251</v>
      </c>
    </row>
    <row r="144" spans="2:65" s="1" customFormat="1">
      <c r="B144" s="31"/>
      <c r="D144" s="146" t="s">
        <v>137</v>
      </c>
      <c r="F144" s="147" t="s">
        <v>250</v>
      </c>
      <c r="I144" s="148"/>
      <c r="L144" s="31"/>
      <c r="M144" s="149"/>
      <c r="T144" s="53"/>
      <c r="AT144" s="16" t="s">
        <v>137</v>
      </c>
      <c r="AU144" s="16" t="s">
        <v>89</v>
      </c>
    </row>
    <row r="145" spans="2:65" s="1" customFormat="1" ht="68.25">
      <c r="B145" s="31"/>
      <c r="D145" s="146" t="s">
        <v>138</v>
      </c>
      <c r="F145" s="150" t="s">
        <v>252</v>
      </c>
      <c r="I145" s="148"/>
      <c r="L145" s="31"/>
      <c r="M145" s="149"/>
      <c r="T145" s="53"/>
      <c r="AT145" s="16" t="s">
        <v>138</v>
      </c>
      <c r="AU145" s="16" t="s">
        <v>89</v>
      </c>
    </row>
    <row r="146" spans="2:65" s="1" customFormat="1" ht="16.5" customHeight="1">
      <c r="B146" s="31"/>
      <c r="C146" s="132" t="s">
        <v>160</v>
      </c>
      <c r="D146" s="132" t="s">
        <v>131</v>
      </c>
      <c r="E146" s="133" t="s">
        <v>277</v>
      </c>
      <c r="F146" s="134" t="s">
        <v>278</v>
      </c>
      <c r="G146" s="135" t="s">
        <v>217</v>
      </c>
      <c r="H146" s="136">
        <v>1.32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44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199</v>
      </c>
      <c r="AT146" s="144" t="s">
        <v>131</v>
      </c>
      <c r="AU146" s="144" t="s">
        <v>89</v>
      </c>
      <c r="AY146" s="16" t="s">
        <v>128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87</v>
      </c>
      <c r="BK146" s="145">
        <f>ROUND(I146*H146,2)</f>
        <v>0</v>
      </c>
      <c r="BL146" s="16" t="s">
        <v>199</v>
      </c>
      <c r="BM146" s="144" t="s">
        <v>247</v>
      </c>
    </row>
    <row r="147" spans="2:65" s="1" customFormat="1">
      <c r="B147" s="31"/>
      <c r="D147" s="146" t="s">
        <v>137</v>
      </c>
      <c r="F147" s="147" t="s">
        <v>278</v>
      </c>
      <c r="I147" s="148"/>
      <c r="L147" s="31"/>
      <c r="M147" s="149"/>
      <c r="T147" s="53"/>
      <c r="AT147" s="16" t="s">
        <v>137</v>
      </c>
      <c r="AU147" s="16" t="s">
        <v>89</v>
      </c>
    </row>
    <row r="148" spans="2:65" s="12" customFormat="1">
      <c r="B148" s="154"/>
      <c r="D148" s="146" t="s">
        <v>202</v>
      </c>
      <c r="E148" s="155" t="s">
        <v>1</v>
      </c>
      <c r="F148" s="156" t="s">
        <v>279</v>
      </c>
      <c r="H148" s="157">
        <v>1.32</v>
      </c>
      <c r="I148" s="158"/>
      <c r="L148" s="154"/>
      <c r="M148" s="159"/>
      <c r="T148" s="160"/>
      <c r="AT148" s="155" t="s">
        <v>202</v>
      </c>
      <c r="AU148" s="155" t="s">
        <v>89</v>
      </c>
      <c r="AV148" s="12" t="s">
        <v>89</v>
      </c>
      <c r="AW148" s="12" t="s">
        <v>34</v>
      </c>
      <c r="AX148" s="12" t="s">
        <v>79</v>
      </c>
      <c r="AY148" s="155" t="s">
        <v>128</v>
      </c>
    </row>
    <row r="149" spans="2:65" s="14" customFormat="1">
      <c r="B149" s="167"/>
      <c r="D149" s="146" t="s">
        <v>202</v>
      </c>
      <c r="E149" s="168" t="s">
        <v>1</v>
      </c>
      <c r="F149" s="169" t="s">
        <v>206</v>
      </c>
      <c r="H149" s="170">
        <v>1.32</v>
      </c>
      <c r="I149" s="171"/>
      <c r="L149" s="167"/>
      <c r="M149" s="172"/>
      <c r="T149" s="173"/>
      <c r="AT149" s="168" t="s">
        <v>202</v>
      </c>
      <c r="AU149" s="168" t="s">
        <v>89</v>
      </c>
      <c r="AV149" s="14" t="s">
        <v>152</v>
      </c>
      <c r="AW149" s="14" t="s">
        <v>34</v>
      </c>
      <c r="AX149" s="14" t="s">
        <v>87</v>
      </c>
      <c r="AY149" s="168" t="s">
        <v>128</v>
      </c>
    </row>
    <row r="150" spans="2:65" s="1" customFormat="1" ht="21.75" customHeight="1">
      <c r="B150" s="31"/>
      <c r="C150" s="132" t="s">
        <v>165</v>
      </c>
      <c r="D150" s="132" t="s">
        <v>131</v>
      </c>
      <c r="E150" s="133" t="s">
        <v>253</v>
      </c>
      <c r="F150" s="134" t="s">
        <v>280</v>
      </c>
      <c r="G150" s="135" t="s">
        <v>255</v>
      </c>
      <c r="H150" s="136">
        <v>22.74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44</v>
      </c>
      <c r="P150" s="142">
        <f>O150*H150</f>
        <v>0</v>
      </c>
      <c r="Q150" s="142">
        <v>4.0000000000000002E-4</v>
      </c>
      <c r="R150" s="142">
        <f>Q150*H150</f>
        <v>9.0959999999999999E-3</v>
      </c>
      <c r="S150" s="142">
        <v>0</v>
      </c>
      <c r="T150" s="143">
        <f>S150*H150</f>
        <v>0</v>
      </c>
      <c r="AR150" s="144" t="s">
        <v>199</v>
      </c>
      <c r="AT150" s="144" t="s">
        <v>131</v>
      </c>
      <c r="AU150" s="144" t="s">
        <v>89</v>
      </c>
      <c r="AY150" s="16" t="s">
        <v>128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87</v>
      </c>
      <c r="BK150" s="145">
        <f>ROUND(I150*H150,2)</f>
        <v>0</v>
      </c>
      <c r="BL150" s="16" t="s">
        <v>199</v>
      </c>
      <c r="BM150" s="144" t="s">
        <v>281</v>
      </c>
    </row>
    <row r="151" spans="2:65" s="1" customFormat="1" ht="19.5">
      <c r="B151" s="31"/>
      <c r="D151" s="146" t="s">
        <v>137</v>
      </c>
      <c r="F151" s="147" t="s">
        <v>257</v>
      </c>
      <c r="I151" s="148"/>
      <c r="L151" s="31"/>
      <c r="M151" s="149"/>
      <c r="T151" s="53"/>
      <c r="AT151" s="16" t="s">
        <v>137</v>
      </c>
      <c r="AU151" s="16" t="s">
        <v>89</v>
      </c>
    </row>
    <row r="152" spans="2:65" s="1" customFormat="1" ht="29.25">
      <c r="B152" s="31"/>
      <c r="D152" s="146" t="s">
        <v>138</v>
      </c>
      <c r="F152" s="150" t="s">
        <v>258</v>
      </c>
      <c r="I152" s="148"/>
      <c r="L152" s="31"/>
      <c r="M152" s="149"/>
      <c r="T152" s="53"/>
      <c r="AT152" s="16" t="s">
        <v>138</v>
      </c>
      <c r="AU152" s="16" t="s">
        <v>89</v>
      </c>
    </row>
    <row r="153" spans="2:65" s="12" customFormat="1">
      <c r="B153" s="154"/>
      <c r="D153" s="146" t="s">
        <v>202</v>
      </c>
      <c r="E153" s="155" t="s">
        <v>1</v>
      </c>
      <c r="F153" s="156" t="s">
        <v>282</v>
      </c>
      <c r="H153" s="157">
        <v>19.34</v>
      </c>
      <c r="I153" s="158"/>
      <c r="L153" s="154"/>
      <c r="M153" s="159"/>
      <c r="T153" s="160"/>
      <c r="AT153" s="155" t="s">
        <v>202</v>
      </c>
      <c r="AU153" s="155" t="s">
        <v>89</v>
      </c>
      <c r="AV153" s="12" t="s">
        <v>89</v>
      </c>
      <c r="AW153" s="12" t="s">
        <v>34</v>
      </c>
      <c r="AX153" s="12" t="s">
        <v>79</v>
      </c>
      <c r="AY153" s="155" t="s">
        <v>128</v>
      </c>
    </row>
    <row r="154" spans="2:65" s="12" customFormat="1">
      <c r="B154" s="154"/>
      <c r="D154" s="146" t="s">
        <v>202</v>
      </c>
      <c r="E154" s="155" t="s">
        <v>1</v>
      </c>
      <c r="F154" s="156" t="s">
        <v>283</v>
      </c>
      <c r="H154" s="157">
        <v>3.4</v>
      </c>
      <c r="I154" s="158"/>
      <c r="L154" s="154"/>
      <c r="M154" s="159"/>
      <c r="T154" s="160"/>
      <c r="AT154" s="155" t="s">
        <v>202</v>
      </c>
      <c r="AU154" s="155" t="s">
        <v>89</v>
      </c>
      <c r="AV154" s="12" t="s">
        <v>89</v>
      </c>
      <c r="AW154" s="12" t="s">
        <v>34</v>
      </c>
      <c r="AX154" s="12" t="s">
        <v>79</v>
      </c>
      <c r="AY154" s="155" t="s">
        <v>128</v>
      </c>
    </row>
    <row r="155" spans="2:65" s="14" customFormat="1">
      <c r="B155" s="167"/>
      <c r="D155" s="146" t="s">
        <v>202</v>
      </c>
      <c r="E155" s="168" t="s">
        <v>1</v>
      </c>
      <c r="F155" s="169" t="s">
        <v>206</v>
      </c>
      <c r="H155" s="170">
        <v>22.74</v>
      </c>
      <c r="I155" s="171"/>
      <c r="L155" s="167"/>
      <c r="M155" s="172"/>
      <c r="T155" s="173"/>
      <c r="AT155" s="168" t="s">
        <v>202</v>
      </c>
      <c r="AU155" s="168" t="s">
        <v>89</v>
      </c>
      <c r="AV155" s="14" t="s">
        <v>152</v>
      </c>
      <c r="AW155" s="14" t="s">
        <v>34</v>
      </c>
      <c r="AX155" s="14" t="s">
        <v>87</v>
      </c>
      <c r="AY155" s="168" t="s">
        <v>128</v>
      </c>
    </row>
    <row r="156" spans="2:65" s="1" customFormat="1" ht="33" customHeight="1">
      <c r="B156" s="31"/>
      <c r="C156" s="132" t="s">
        <v>173</v>
      </c>
      <c r="D156" s="132" t="s">
        <v>131</v>
      </c>
      <c r="E156" s="133" t="s">
        <v>284</v>
      </c>
      <c r="F156" s="134" t="s">
        <v>263</v>
      </c>
      <c r="G156" s="135" t="s">
        <v>255</v>
      </c>
      <c r="H156" s="136">
        <v>27.94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44</v>
      </c>
      <c r="P156" s="142">
        <f>O156*H156</f>
        <v>0</v>
      </c>
      <c r="Q156" s="142">
        <v>4.0000000000000002E-4</v>
      </c>
      <c r="R156" s="142">
        <f>Q156*H156</f>
        <v>1.1176000000000002E-2</v>
      </c>
      <c r="S156" s="142">
        <v>0</v>
      </c>
      <c r="T156" s="143">
        <f>S156*H156</f>
        <v>0</v>
      </c>
      <c r="AR156" s="144" t="s">
        <v>199</v>
      </c>
      <c r="AT156" s="144" t="s">
        <v>131</v>
      </c>
      <c r="AU156" s="144" t="s">
        <v>89</v>
      </c>
      <c r="AY156" s="16" t="s">
        <v>128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87</v>
      </c>
      <c r="BK156" s="145">
        <f>ROUND(I156*H156,2)</f>
        <v>0</v>
      </c>
      <c r="BL156" s="16" t="s">
        <v>199</v>
      </c>
      <c r="BM156" s="144" t="s">
        <v>264</v>
      </c>
    </row>
    <row r="157" spans="2:65" s="1" customFormat="1" ht="19.5">
      <c r="B157" s="31"/>
      <c r="D157" s="146" t="s">
        <v>137</v>
      </c>
      <c r="F157" s="147" t="s">
        <v>263</v>
      </c>
      <c r="I157" s="148"/>
      <c r="L157" s="31"/>
      <c r="M157" s="149"/>
      <c r="T157" s="53"/>
      <c r="AT157" s="16" t="s">
        <v>137</v>
      </c>
      <c r="AU157" s="16" t="s">
        <v>89</v>
      </c>
    </row>
    <row r="158" spans="2:65" s="1" customFormat="1" ht="117">
      <c r="B158" s="31"/>
      <c r="D158" s="146" t="s">
        <v>138</v>
      </c>
      <c r="F158" s="150" t="s">
        <v>265</v>
      </c>
      <c r="I158" s="148"/>
      <c r="L158" s="31"/>
      <c r="M158" s="149"/>
      <c r="T158" s="53"/>
      <c r="AT158" s="16" t="s">
        <v>138</v>
      </c>
      <c r="AU158" s="16" t="s">
        <v>89</v>
      </c>
    </row>
    <row r="159" spans="2:65" s="12" customFormat="1">
      <c r="B159" s="154"/>
      <c r="D159" s="146" t="s">
        <v>202</v>
      </c>
      <c r="E159" s="155" t="s">
        <v>1</v>
      </c>
      <c r="F159" s="156" t="s">
        <v>285</v>
      </c>
      <c r="H159" s="157">
        <v>19.34</v>
      </c>
      <c r="I159" s="158"/>
      <c r="L159" s="154"/>
      <c r="M159" s="159"/>
      <c r="T159" s="160"/>
      <c r="AT159" s="155" t="s">
        <v>202</v>
      </c>
      <c r="AU159" s="155" t="s">
        <v>89</v>
      </c>
      <c r="AV159" s="12" t="s">
        <v>89</v>
      </c>
      <c r="AW159" s="12" t="s">
        <v>34</v>
      </c>
      <c r="AX159" s="12" t="s">
        <v>79</v>
      </c>
      <c r="AY159" s="155" t="s">
        <v>128</v>
      </c>
    </row>
    <row r="160" spans="2:65" s="12" customFormat="1">
      <c r="B160" s="154"/>
      <c r="D160" s="146" t="s">
        <v>202</v>
      </c>
      <c r="E160" s="155" t="s">
        <v>1</v>
      </c>
      <c r="F160" s="156" t="s">
        <v>283</v>
      </c>
      <c r="H160" s="157">
        <v>3.4</v>
      </c>
      <c r="I160" s="158"/>
      <c r="L160" s="154"/>
      <c r="M160" s="159"/>
      <c r="T160" s="160"/>
      <c r="AT160" s="155" t="s">
        <v>202</v>
      </c>
      <c r="AU160" s="155" t="s">
        <v>89</v>
      </c>
      <c r="AV160" s="12" t="s">
        <v>89</v>
      </c>
      <c r="AW160" s="12" t="s">
        <v>34</v>
      </c>
      <c r="AX160" s="12" t="s">
        <v>79</v>
      </c>
      <c r="AY160" s="155" t="s">
        <v>128</v>
      </c>
    </row>
    <row r="161" spans="2:51" s="12" customFormat="1">
      <c r="B161" s="154"/>
      <c r="D161" s="146" t="s">
        <v>202</v>
      </c>
      <c r="E161" s="155" t="s">
        <v>1</v>
      </c>
      <c r="F161" s="156" t="s">
        <v>286</v>
      </c>
      <c r="H161" s="157">
        <v>5.2</v>
      </c>
      <c r="I161" s="158"/>
      <c r="L161" s="154"/>
      <c r="M161" s="159"/>
      <c r="T161" s="160"/>
      <c r="AT161" s="155" t="s">
        <v>202</v>
      </c>
      <c r="AU161" s="155" t="s">
        <v>89</v>
      </c>
      <c r="AV161" s="12" t="s">
        <v>89</v>
      </c>
      <c r="AW161" s="12" t="s">
        <v>34</v>
      </c>
      <c r="AX161" s="12" t="s">
        <v>79</v>
      </c>
      <c r="AY161" s="155" t="s">
        <v>128</v>
      </c>
    </row>
    <row r="162" spans="2:51" s="14" customFormat="1">
      <c r="B162" s="167"/>
      <c r="D162" s="146" t="s">
        <v>202</v>
      </c>
      <c r="E162" s="168" t="s">
        <v>1</v>
      </c>
      <c r="F162" s="169" t="s">
        <v>206</v>
      </c>
      <c r="H162" s="170">
        <v>27.939999999999998</v>
      </c>
      <c r="I162" s="171"/>
      <c r="L162" s="167"/>
      <c r="M162" s="174"/>
      <c r="N162" s="175"/>
      <c r="O162" s="175"/>
      <c r="P162" s="175"/>
      <c r="Q162" s="175"/>
      <c r="R162" s="175"/>
      <c r="S162" s="175"/>
      <c r="T162" s="176"/>
      <c r="AT162" s="168" t="s">
        <v>202</v>
      </c>
      <c r="AU162" s="168" t="s">
        <v>89</v>
      </c>
      <c r="AV162" s="14" t="s">
        <v>152</v>
      </c>
      <c r="AW162" s="14" t="s">
        <v>34</v>
      </c>
      <c r="AX162" s="14" t="s">
        <v>87</v>
      </c>
      <c r="AY162" s="168" t="s">
        <v>128</v>
      </c>
    </row>
    <row r="163" spans="2:51" s="1" customFormat="1" ht="6.95" customHeight="1">
      <c r="B163" s="42"/>
      <c r="C163" s="43"/>
      <c r="D163" s="43"/>
      <c r="E163" s="43"/>
      <c r="F163" s="43"/>
      <c r="G163" s="43"/>
      <c r="H163" s="43"/>
      <c r="I163" s="43"/>
      <c r="J163" s="43"/>
      <c r="K163" s="43"/>
      <c r="L163" s="31"/>
    </row>
  </sheetData>
  <sheetProtection algorithmName="SHA-512" hashValue="Fz1vHeOi6KuxpMd37QL/zenpEeY1zkFIzKsRYzZk0QWThWQOZ74uvoR3EpdeSWIhbPNYzvFkp5AelOgDJ9A0Yg==" saltValue="oCXbugI1reg7k81UpMClNse2v3nEXiRU4v9Tj6kuCXz2DS5jgNeD8boUzQ4/mZan6fmPFyzqeKVSQQcZonWmjg==" spinCount="100000" sheet="1" objects="1" scenarios="1" formatColumns="0" formatRows="0" autoFilter="0"/>
  <autoFilter ref="C117:K162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0"/>
  <sheetViews>
    <sheetView showGridLines="0" tabSelected="1" topLeftCell="A134" workbookViewId="0">
      <selection activeCell="I144" sqref="I14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6" t="s">
        <v>99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hidden="1" customHeight="1">
      <c r="B4" s="19"/>
      <c r="D4" s="20" t="s">
        <v>100</v>
      </c>
      <c r="L4" s="19"/>
      <c r="M4" s="85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16" t="str">
        <f>'Rekapitulace stavby'!K6</f>
        <v>Vltava ř. km 80,3 - 84,2  - osazení pevného plavebního značení</v>
      </c>
      <c r="F7" s="217"/>
      <c r="G7" s="217"/>
      <c r="H7" s="217"/>
      <c r="L7" s="19"/>
    </row>
    <row r="8" spans="2:46" s="1" customFormat="1" ht="12" hidden="1" customHeight="1">
      <c r="B8" s="31"/>
      <c r="D8" s="26" t="s">
        <v>101</v>
      </c>
      <c r="L8" s="31"/>
    </row>
    <row r="9" spans="2:46" s="1" customFormat="1" ht="16.5" hidden="1" customHeight="1">
      <c r="B9" s="31"/>
      <c r="E9" s="198" t="s">
        <v>287</v>
      </c>
      <c r="F9" s="215"/>
      <c r="G9" s="215"/>
      <c r="H9" s="215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stavby'!AN8</f>
        <v>12. 5. 2023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hidden="1" customHeight="1">
      <c r="B15" s="31"/>
      <c r="E15" s="24" t="s">
        <v>27</v>
      </c>
      <c r="I15" s="26" t="s">
        <v>28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29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18" t="str">
        <f>'Rekapitulace stavby'!E14</f>
        <v>Vyplň údaj</v>
      </c>
      <c r="F18" s="188"/>
      <c r="G18" s="188"/>
      <c r="H18" s="188"/>
      <c r="I18" s="26" t="s">
        <v>28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31</v>
      </c>
      <c r="I20" s="26" t="s">
        <v>25</v>
      </c>
      <c r="J20" s="24" t="s">
        <v>32</v>
      </c>
      <c r="L20" s="31"/>
    </row>
    <row r="21" spans="2:12" s="1" customFormat="1" ht="18" hidden="1" customHeight="1">
      <c r="B21" s="31"/>
      <c r="E21" s="24" t="s">
        <v>33</v>
      </c>
      <c r="I21" s="26" t="s">
        <v>28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35</v>
      </c>
      <c r="I23" s="26" t="s">
        <v>25</v>
      </c>
      <c r="J23" s="24" t="s">
        <v>36</v>
      </c>
      <c r="L23" s="31"/>
    </row>
    <row r="24" spans="2:12" s="1" customFormat="1" ht="18" hidden="1" customHeight="1">
      <c r="B24" s="31"/>
      <c r="E24" s="24" t="s">
        <v>37</v>
      </c>
      <c r="I24" s="26" t="s">
        <v>28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38</v>
      </c>
      <c r="L26" s="31"/>
    </row>
    <row r="27" spans="2:12" s="7" customFormat="1" ht="16.5" hidden="1" customHeight="1">
      <c r="B27" s="86"/>
      <c r="E27" s="192" t="s">
        <v>1</v>
      </c>
      <c r="F27" s="192"/>
      <c r="G27" s="192"/>
      <c r="H27" s="192"/>
      <c r="L27" s="86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hidden="1" customHeight="1">
      <c r="B30" s="31"/>
      <c r="D30" s="87" t="s">
        <v>39</v>
      </c>
      <c r="J30" s="63">
        <f>ROUND(J118, 2)</f>
        <v>0</v>
      </c>
      <c r="L30" s="31"/>
    </row>
    <row r="31" spans="2:12" s="1" customFormat="1" ht="6.95" hidden="1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5" hidden="1" customHeight="1">
      <c r="B32" s="31"/>
      <c r="F32" s="88" t="s">
        <v>41</v>
      </c>
      <c r="I32" s="88" t="s">
        <v>40</v>
      </c>
      <c r="J32" s="88" t="s">
        <v>42</v>
      </c>
      <c r="L32" s="31"/>
    </row>
    <row r="33" spans="2:12" s="1" customFormat="1" ht="14.45" hidden="1" customHeight="1">
      <c r="B33" s="31"/>
      <c r="D33" s="89" t="s">
        <v>43</v>
      </c>
      <c r="E33" s="26" t="s">
        <v>44</v>
      </c>
      <c r="F33" s="90">
        <f>ROUND((SUM(BE118:BE149)),  2)</f>
        <v>0</v>
      </c>
      <c r="I33" s="91">
        <v>0.21</v>
      </c>
      <c r="J33" s="90">
        <f>ROUND(((SUM(BE118:BE149))*I33),  2)</f>
        <v>0</v>
      </c>
      <c r="L33" s="31"/>
    </row>
    <row r="34" spans="2:12" s="1" customFormat="1" ht="14.45" hidden="1" customHeight="1">
      <c r="B34" s="31"/>
      <c r="E34" s="26" t="s">
        <v>45</v>
      </c>
      <c r="F34" s="90">
        <f>ROUND((SUM(BF118:BF149)),  2)</f>
        <v>0</v>
      </c>
      <c r="I34" s="91">
        <v>0.15</v>
      </c>
      <c r="J34" s="90">
        <f>ROUND(((SUM(BF118:BF149))*I34),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90">
        <f>ROUND((SUM(BG118:BG149)),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90">
        <f>ROUND((SUM(BH118:BH149)),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90">
        <f>ROUND((SUM(BI118:BI149)),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49</v>
      </c>
      <c r="E39" s="54"/>
      <c r="F39" s="54"/>
      <c r="G39" s="94" t="s">
        <v>50</v>
      </c>
      <c r="H39" s="95" t="s">
        <v>51</v>
      </c>
      <c r="I39" s="54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31"/>
      <c r="D61" s="41" t="s">
        <v>54</v>
      </c>
      <c r="E61" s="33"/>
      <c r="F61" s="98" t="s">
        <v>55</v>
      </c>
      <c r="G61" s="41" t="s">
        <v>54</v>
      </c>
      <c r="H61" s="33"/>
      <c r="I61" s="33"/>
      <c r="J61" s="99" t="s">
        <v>55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31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31"/>
      <c r="D76" s="41" t="s">
        <v>54</v>
      </c>
      <c r="E76" s="33"/>
      <c r="F76" s="98" t="s">
        <v>55</v>
      </c>
      <c r="G76" s="41" t="s">
        <v>54</v>
      </c>
      <c r="H76" s="33"/>
      <c r="I76" s="33"/>
      <c r="J76" s="99" t="s">
        <v>55</v>
      </c>
      <c r="K76" s="33"/>
      <c r="L76" s="31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5" hidden="1" customHeight="1">
      <c r="B82" s="31"/>
      <c r="C82" s="20" t="s">
        <v>103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16.5" hidden="1" customHeight="1">
      <c r="B85" s="31"/>
      <c r="E85" s="216" t="str">
        <f>E7</f>
        <v>Vltava ř. km 80,3 - 84,2  - osazení pevného plavebního značení</v>
      </c>
      <c r="F85" s="217"/>
      <c r="G85" s="217"/>
      <c r="H85" s="217"/>
      <c r="L85" s="31"/>
    </row>
    <row r="86" spans="2:47" s="1" customFormat="1" ht="12" hidden="1" customHeight="1">
      <c r="B86" s="31"/>
      <c r="C86" s="26" t="s">
        <v>101</v>
      </c>
      <c r="L86" s="31"/>
    </row>
    <row r="87" spans="2:47" s="1" customFormat="1" ht="16.5" hidden="1" customHeight="1">
      <c r="B87" s="31"/>
      <c r="E87" s="198" t="str">
        <f>E9</f>
        <v>03 - PS 03</v>
      </c>
      <c r="F87" s="215"/>
      <c r="G87" s="215"/>
      <c r="H87" s="215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>Vltava</v>
      </c>
      <c r="I89" s="26" t="s">
        <v>22</v>
      </c>
      <c r="J89" s="50" t="str">
        <f>IF(J12="","",J12)</f>
        <v>12. 5. 2023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>Povodí Vltavy, s.p.</v>
      </c>
      <c r="I91" s="26" t="s">
        <v>31</v>
      </c>
      <c r="J91" s="29" t="str">
        <f>E21</f>
        <v>SWECO, a.s.</v>
      </c>
      <c r="L91" s="31"/>
    </row>
    <row r="92" spans="2:47" s="1" customFormat="1" ht="15.2" hidden="1" customHeight="1">
      <c r="B92" s="31"/>
      <c r="C92" s="26" t="s">
        <v>29</v>
      </c>
      <c r="F92" s="24" t="str">
        <f>IF(E18="","",E18)</f>
        <v>Vyplň údaj</v>
      </c>
      <c r="I92" s="26" t="s">
        <v>35</v>
      </c>
      <c r="J92" s="29" t="str">
        <f>E24</f>
        <v>Ing. M. Klimešová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106</v>
      </c>
      <c r="J96" s="63">
        <f>J118</f>
        <v>0</v>
      </c>
      <c r="L96" s="31"/>
      <c r="AU96" s="16" t="s">
        <v>107</v>
      </c>
    </row>
    <row r="97" spans="2:12" s="8" customFormat="1" ht="24.95" hidden="1" customHeight="1">
      <c r="B97" s="103"/>
      <c r="D97" s="104" t="s">
        <v>190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hidden="1" customHeight="1">
      <c r="B98" s="107"/>
      <c r="D98" s="108" t="s">
        <v>191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hidden="1" customHeight="1">
      <c r="B99" s="31"/>
      <c r="L99" s="31"/>
    </row>
    <row r="100" spans="2:12" s="1" customFormat="1" ht="6.95" hidden="1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1"/>
    </row>
    <row r="101" spans="2:12" hidden="1"/>
    <row r="102" spans="2:12" hidden="1"/>
    <row r="103" spans="2:12" hidden="1"/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1"/>
    </row>
    <row r="105" spans="2:12" s="1" customFormat="1" ht="24.95" customHeight="1">
      <c r="B105" s="31"/>
      <c r="C105" s="20" t="s">
        <v>113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16" t="str">
        <f>E7</f>
        <v>Vltava ř. km 80,3 - 84,2  - osazení pevného plavebního značení</v>
      </c>
      <c r="F108" s="217"/>
      <c r="G108" s="217"/>
      <c r="H108" s="217"/>
      <c r="L108" s="31"/>
    </row>
    <row r="109" spans="2:12" s="1" customFormat="1" ht="12" customHeight="1">
      <c r="B109" s="31"/>
      <c r="C109" s="26" t="s">
        <v>101</v>
      </c>
      <c r="L109" s="31"/>
    </row>
    <row r="110" spans="2:12" s="1" customFormat="1" ht="16.5" customHeight="1">
      <c r="B110" s="31"/>
      <c r="E110" s="198" t="str">
        <f>E9</f>
        <v>03 - PS 03</v>
      </c>
      <c r="F110" s="215"/>
      <c r="G110" s="215"/>
      <c r="H110" s="215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>Vltava</v>
      </c>
      <c r="I112" s="26" t="s">
        <v>22</v>
      </c>
      <c r="J112" s="50" t="str">
        <f>IF(J12="","",J12)</f>
        <v>12. 5. 2023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>Povodí Vltavy, s.p.</v>
      </c>
      <c r="I114" s="26" t="s">
        <v>31</v>
      </c>
      <c r="J114" s="29" t="str">
        <f>E21</f>
        <v>SWECO, a.s.</v>
      </c>
      <c r="L114" s="31"/>
    </row>
    <row r="115" spans="2:65" s="1" customFormat="1" ht="15.2" customHeight="1">
      <c r="B115" s="31"/>
      <c r="C115" s="26" t="s">
        <v>29</v>
      </c>
      <c r="F115" s="24" t="str">
        <f>IF(E18="","",E18)</f>
        <v>Vyplň údaj</v>
      </c>
      <c r="I115" s="26" t="s">
        <v>35</v>
      </c>
      <c r="J115" s="29" t="str">
        <f>E24</f>
        <v>Ing. M. Klimešová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114</v>
      </c>
      <c r="D117" s="113" t="s">
        <v>64</v>
      </c>
      <c r="E117" s="113" t="s">
        <v>60</v>
      </c>
      <c r="F117" s="113" t="s">
        <v>61</v>
      </c>
      <c r="G117" s="113" t="s">
        <v>115</v>
      </c>
      <c r="H117" s="113" t="s">
        <v>116</v>
      </c>
      <c r="I117" s="113" t="s">
        <v>117</v>
      </c>
      <c r="J117" s="114" t="s">
        <v>105</v>
      </c>
      <c r="K117" s="115" t="s">
        <v>118</v>
      </c>
      <c r="L117" s="111"/>
      <c r="M117" s="56" t="s">
        <v>1</v>
      </c>
      <c r="N117" s="57" t="s">
        <v>43</v>
      </c>
      <c r="O117" s="57" t="s">
        <v>119</v>
      </c>
      <c r="P117" s="57" t="s">
        <v>120</v>
      </c>
      <c r="Q117" s="57" t="s">
        <v>121</v>
      </c>
      <c r="R117" s="57" t="s">
        <v>122</v>
      </c>
      <c r="S117" s="57" t="s">
        <v>123</v>
      </c>
      <c r="T117" s="58" t="s">
        <v>124</v>
      </c>
    </row>
    <row r="118" spans="2:65" s="1" customFormat="1" ht="22.9" customHeight="1">
      <c r="B118" s="31"/>
      <c r="C118" s="61" t="s">
        <v>125</v>
      </c>
      <c r="J118" s="116">
        <f>BK118</f>
        <v>0</v>
      </c>
      <c r="L118" s="31"/>
      <c r="M118" s="59"/>
      <c r="N118" s="51"/>
      <c r="O118" s="51"/>
      <c r="P118" s="117">
        <f>P119</f>
        <v>0</v>
      </c>
      <c r="Q118" s="51"/>
      <c r="R118" s="117">
        <f>R119</f>
        <v>2.8880000000000003E-2</v>
      </c>
      <c r="S118" s="51"/>
      <c r="T118" s="118">
        <f>T119</f>
        <v>0</v>
      </c>
      <c r="AT118" s="16" t="s">
        <v>78</v>
      </c>
      <c r="AU118" s="16" t="s">
        <v>107</v>
      </c>
      <c r="BK118" s="119">
        <f>BK119</f>
        <v>0</v>
      </c>
    </row>
    <row r="119" spans="2:65" s="11" customFormat="1" ht="25.9" customHeight="1">
      <c r="B119" s="120"/>
      <c r="D119" s="121" t="s">
        <v>78</v>
      </c>
      <c r="E119" s="122" t="s">
        <v>192</v>
      </c>
      <c r="F119" s="122" t="s">
        <v>193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2.8880000000000003E-2</v>
      </c>
      <c r="T119" s="127">
        <f>T120</f>
        <v>0</v>
      </c>
      <c r="AR119" s="121" t="s">
        <v>89</v>
      </c>
      <c r="AT119" s="128" t="s">
        <v>78</v>
      </c>
      <c r="AU119" s="128" t="s">
        <v>79</v>
      </c>
      <c r="AY119" s="121" t="s">
        <v>128</v>
      </c>
      <c r="BK119" s="129">
        <f>BK120</f>
        <v>0</v>
      </c>
    </row>
    <row r="120" spans="2:65" s="11" customFormat="1" ht="22.9" customHeight="1">
      <c r="B120" s="120"/>
      <c r="D120" s="121" t="s">
        <v>78</v>
      </c>
      <c r="E120" s="130" t="s">
        <v>194</v>
      </c>
      <c r="F120" s="130" t="s">
        <v>195</v>
      </c>
      <c r="I120" s="123"/>
      <c r="J120" s="131">
        <f>BK120</f>
        <v>0</v>
      </c>
      <c r="L120" s="120"/>
      <c r="M120" s="125"/>
      <c r="P120" s="126">
        <f>SUM(P121:P149)</f>
        <v>0</v>
      </c>
      <c r="R120" s="126">
        <f>SUM(R121:R149)</f>
        <v>2.8880000000000003E-2</v>
      </c>
      <c r="T120" s="127">
        <f>SUM(T121:T149)</f>
        <v>0</v>
      </c>
      <c r="AR120" s="121" t="s">
        <v>89</v>
      </c>
      <c r="AT120" s="128" t="s">
        <v>78</v>
      </c>
      <c r="AU120" s="128" t="s">
        <v>87</v>
      </c>
      <c r="AY120" s="121" t="s">
        <v>128</v>
      </c>
      <c r="BK120" s="129">
        <f>SUM(BK121:BK149)</f>
        <v>0</v>
      </c>
    </row>
    <row r="121" spans="2:65" s="1" customFormat="1" ht="21.75" customHeight="1">
      <c r="B121" s="31"/>
      <c r="C121" s="132" t="s">
        <v>87</v>
      </c>
      <c r="D121" s="132" t="s">
        <v>131</v>
      </c>
      <c r="E121" s="133" t="s">
        <v>196</v>
      </c>
      <c r="F121" s="134" t="s">
        <v>197</v>
      </c>
      <c r="G121" s="135" t="s">
        <v>198</v>
      </c>
      <c r="H121" s="136">
        <v>516.79999999999995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44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199</v>
      </c>
      <c r="AT121" s="144" t="s">
        <v>131</v>
      </c>
      <c r="AU121" s="144" t="s">
        <v>89</v>
      </c>
      <c r="AY121" s="16" t="s">
        <v>128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87</v>
      </c>
      <c r="BK121" s="145">
        <f>ROUND(I121*H121,2)</f>
        <v>0</v>
      </c>
      <c r="BL121" s="16" t="s">
        <v>199</v>
      </c>
      <c r="BM121" s="144" t="s">
        <v>200</v>
      </c>
    </row>
    <row r="122" spans="2:65" s="1" customFormat="1">
      <c r="B122" s="31"/>
      <c r="D122" s="146" t="s">
        <v>137</v>
      </c>
      <c r="F122" s="147" t="s">
        <v>197</v>
      </c>
      <c r="I122" s="148"/>
      <c r="L122" s="31"/>
      <c r="M122" s="149"/>
      <c r="T122" s="53"/>
      <c r="AT122" s="16" t="s">
        <v>137</v>
      </c>
      <c r="AU122" s="16" t="s">
        <v>89</v>
      </c>
    </row>
    <row r="123" spans="2:65" s="1" customFormat="1" ht="58.5">
      <c r="B123" s="31"/>
      <c r="D123" s="146" t="s">
        <v>138</v>
      </c>
      <c r="F123" s="150" t="s">
        <v>288</v>
      </c>
      <c r="I123" s="148"/>
      <c r="L123" s="31"/>
      <c r="M123" s="149"/>
      <c r="T123" s="53"/>
      <c r="AT123" s="16" t="s">
        <v>138</v>
      </c>
      <c r="AU123" s="16" t="s">
        <v>89</v>
      </c>
    </row>
    <row r="124" spans="2:65" s="12" customFormat="1">
      <c r="B124" s="154"/>
      <c r="D124" s="146" t="s">
        <v>202</v>
      </c>
      <c r="E124" s="155" t="s">
        <v>1</v>
      </c>
      <c r="F124" s="156" t="s">
        <v>289</v>
      </c>
      <c r="H124" s="157">
        <v>162.80000000000001</v>
      </c>
      <c r="I124" s="158"/>
      <c r="L124" s="154"/>
      <c r="M124" s="159"/>
      <c r="T124" s="160"/>
      <c r="AT124" s="155" t="s">
        <v>202</v>
      </c>
      <c r="AU124" s="155" t="s">
        <v>89</v>
      </c>
      <c r="AV124" s="12" t="s">
        <v>89</v>
      </c>
      <c r="AW124" s="12" t="s">
        <v>34</v>
      </c>
      <c r="AX124" s="12" t="s">
        <v>79</v>
      </c>
      <c r="AY124" s="155" t="s">
        <v>128</v>
      </c>
    </row>
    <row r="125" spans="2:65" s="12" customFormat="1">
      <c r="B125" s="154"/>
      <c r="D125" s="146" t="s">
        <v>202</v>
      </c>
      <c r="E125" s="155" t="s">
        <v>1</v>
      </c>
      <c r="F125" s="156" t="s">
        <v>290</v>
      </c>
      <c r="H125" s="157">
        <v>354</v>
      </c>
      <c r="I125" s="158"/>
      <c r="L125" s="154"/>
      <c r="M125" s="159"/>
      <c r="T125" s="160"/>
      <c r="AT125" s="155" t="s">
        <v>202</v>
      </c>
      <c r="AU125" s="155" t="s">
        <v>89</v>
      </c>
      <c r="AV125" s="12" t="s">
        <v>89</v>
      </c>
      <c r="AW125" s="12" t="s">
        <v>34</v>
      </c>
      <c r="AX125" s="12" t="s">
        <v>79</v>
      </c>
      <c r="AY125" s="155" t="s">
        <v>128</v>
      </c>
    </row>
    <row r="126" spans="2:65" s="14" customFormat="1">
      <c r="B126" s="167"/>
      <c r="D126" s="146" t="s">
        <v>202</v>
      </c>
      <c r="E126" s="168" t="s">
        <v>1</v>
      </c>
      <c r="F126" s="169" t="s">
        <v>206</v>
      </c>
      <c r="H126" s="170">
        <v>516.79999999999995</v>
      </c>
      <c r="I126" s="171"/>
      <c r="L126" s="167"/>
      <c r="M126" s="172"/>
      <c r="T126" s="173"/>
      <c r="AT126" s="168" t="s">
        <v>202</v>
      </c>
      <c r="AU126" s="168" t="s">
        <v>89</v>
      </c>
      <c r="AV126" s="14" t="s">
        <v>152</v>
      </c>
      <c r="AW126" s="14" t="s">
        <v>34</v>
      </c>
      <c r="AX126" s="14" t="s">
        <v>87</v>
      </c>
      <c r="AY126" s="168" t="s">
        <v>128</v>
      </c>
    </row>
    <row r="127" spans="2:65" s="1" customFormat="1" ht="16.5" customHeight="1">
      <c r="B127" s="31"/>
      <c r="C127" s="132" t="s">
        <v>89</v>
      </c>
      <c r="D127" s="132" t="s">
        <v>131</v>
      </c>
      <c r="E127" s="133" t="s">
        <v>228</v>
      </c>
      <c r="F127" s="134" t="s">
        <v>229</v>
      </c>
      <c r="G127" s="135" t="s">
        <v>217</v>
      </c>
      <c r="H127" s="136">
        <v>4.4000000000000004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44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230</v>
      </c>
      <c r="AT127" s="144" t="s">
        <v>131</v>
      </c>
      <c r="AU127" s="144" t="s">
        <v>89</v>
      </c>
      <c r="AY127" s="16" t="s">
        <v>128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87</v>
      </c>
      <c r="BK127" s="145">
        <f>ROUND(I127*H127,2)</f>
        <v>0</v>
      </c>
      <c r="BL127" s="16" t="s">
        <v>230</v>
      </c>
      <c r="BM127" s="144" t="s">
        <v>231</v>
      </c>
    </row>
    <row r="128" spans="2:65" s="1" customFormat="1">
      <c r="B128" s="31"/>
      <c r="D128" s="146" t="s">
        <v>137</v>
      </c>
      <c r="F128" s="147" t="s">
        <v>229</v>
      </c>
      <c r="I128" s="148"/>
      <c r="L128" s="31"/>
      <c r="M128" s="149"/>
      <c r="T128" s="53"/>
      <c r="AT128" s="16" t="s">
        <v>137</v>
      </c>
      <c r="AU128" s="16" t="s">
        <v>89</v>
      </c>
    </row>
    <row r="129" spans="2:65" s="1" customFormat="1" ht="39">
      <c r="B129" s="31"/>
      <c r="D129" s="146" t="s">
        <v>138</v>
      </c>
      <c r="F129" s="150" t="s">
        <v>291</v>
      </c>
      <c r="I129" s="148"/>
      <c r="L129" s="31"/>
      <c r="M129" s="149"/>
      <c r="T129" s="53"/>
      <c r="AT129" s="16" t="s">
        <v>138</v>
      </c>
      <c r="AU129" s="16" t="s">
        <v>89</v>
      </c>
    </row>
    <row r="130" spans="2:65" s="12" customFormat="1">
      <c r="B130" s="154"/>
      <c r="D130" s="146" t="s">
        <v>202</v>
      </c>
      <c r="E130" s="155" t="s">
        <v>1</v>
      </c>
      <c r="F130" s="156" t="s">
        <v>292</v>
      </c>
      <c r="H130" s="157">
        <v>4.4000000000000004</v>
      </c>
      <c r="I130" s="158"/>
      <c r="L130" s="154"/>
      <c r="M130" s="159"/>
      <c r="T130" s="160"/>
      <c r="AT130" s="155" t="s">
        <v>202</v>
      </c>
      <c r="AU130" s="155" t="s">
        <v>89</v>
      </c>
      <c r="AV130" s="12" t="s">
        <v>89</v>
      </c>
      <c r="AW130" s="12" t="s">
        <v>34</v>
      </c>
      <c r="AX130" s="12" t="s">
        <v>79</v>
      </c>
      <c r="AY130" s="155" t="s">
        <v>128</v>
      </c>
    </row>
    <row r="131" spans="2:65" s="14" customFormat="1">
      <c r="B131" s="167"/>
      <c r="D131" s="146" t="s">
        <v>202</v>
      </c>
      <c r="E131" s="168" t="s">
        <v>1</v>
      </c>
      <c r="F131" s="169" t="s">
        <v>206</v>
      </c>
      <c r="H131" s="170">
        <v>4.4000000000000004</v>
      </c>
      <c r="I131" s="171"/>
      <c r="L131" s="167"/>
      <c r="M131" s="172"/>
      <c r="T131" s="173"/>
      <c r="AT131" s="168" t="s">
        <v>202</v>
      </c>
      <c r="AU131" s="168" t="s">
        <v>89</v>
      </c>
      <c r="AV131" s="14" t="s">
        <v>152</v>
      </c>
      <c r="AW131" s="14" t="s">
        <v>34</v>
      </c>
      <c r="AX131" s="14" t="s">
        <v>87</v>
      </c>
      <c r="AY131" s="168" t="s">
        <v>128</v>
      </c>
    </row>
    <row r="132" spans="2:65" s="1" customFormat="1" ht="16.5" customHeight="1">
      <c r="B132" s="31"/>
      <c r="C132" s="132" t="s">
        <v>145</v>
      </c>
      <c r="D132" s="132" t="s">
        <v>131</v>
      </c>
      <c r="E132" s="133" t="s">
        <v>293</v>
      </c>
      <c r="F132" s="134" t="s">
        <v>294</v>
      </c>
      <c r="G132" s="135" t="s">
        <v>217</v>
      </c>
      <c r="H132" s="136">
        <v>18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44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199</v>
      </c>
      <c r="AT132" s="144" t="s">
        <v>131</v>
      </c>
      <c r="AU132" s="144" t="s">
        <v>89</v>
      </c>
      <c r="AY132" s="16" t="s">
        <v>128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87</v>
      </c>
      <c r="BK132" s="145">
        <f>ROUND(I132*H132,2)</f>
        <v>0</v>
      </c>
      <c r="BL132" s="16" t="s">
        <v>199</v>
      </c>
      <c r="BM132" s="144" t="s">
        <v>236</v>
      </c>
    </row>
    <row r="133" spans="2:65" s="1" customFormat="1">
      <c r="B133" s="31"/>
      <c r="D133" s="146" t="s">
        <v>137</v>
      </c>
      <c r="F133" s="147" t="s">
        <v>294</v>
      </c>
      <c r="I133" s="148"/>
      <c r="L133" s="31"/>
      <c r="M133" s="149"/>
      <c r="T133" s="53"/>
      <c r="AT133" s="16" t="s">
        <v>137</v>
      </c>
      <c r="AU133" s="16" t="s">
        <v>89</v>
      </c>
    </row>
    <row r="134" spans="2:65" s="1" customFormat="1" ht="68.25">
      <c r="B134" s="31"/>
      <c r="D134" s="146" t="s">
        <v>138</v>
      </c>
      <c r="F134" s="150" t="s">
        <v>295</v>
      </c>
      <c r="I134" s="148"/>
      <c r="L134" s="31"/>
      <c r="M134" s="149"/>
      <c r="T134" s="53"/>
      <c r="AT134" s="16" t="s">
        <v>138</v>
      </c>
      <c r="AU134" s="16" t="s">
        <v>89</v>
      </c>
    </row>
    <row r="135" spans="2:65" s="1" customFormat="1" ht="21.75" customHeight="1">
      <c r="B135" s="31"/>
      <c r="C135" s="132" t="s">
        <v>152</v>
      </c>
      <c r="D135" s="132" t="s">
        <v>131</v>
      </c>
      <c r="E135" s="133" t="s">
        <v>296</v>
      </c>
      <c r="F135" s="134" t="s">
        <v>297</v>
      </c>
      <c r="G135" s="135" t="s">
        <v>134</v>
      </c>
      <c r="H135" s="136">
        <v>1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44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199</v>
      </c>
      <c r="AT135" s="144" t="s">
        <v>131</v>
      </c>
      <c r="AU135" s="144" t="s">
        <v>89</v>
      </c>
      <c r="AY135" s="16" t="s">
        <v>128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87</v>
      </c>
      <c r="BK135" s="145">
        <f>ROUND(I135*H135,2)</f>
        <v>0</v>
      </c>
      <c r="BL135" s="16" t="s">
        <v>199</v>
      </c>
      <c r="BM135" s="144" t="s">
        <v>241</v>
      </c>
    </row>
    <row r="136" spans="2:65" s="1" customFormat="1">
      <c r="B136" s="31"/>
      <c r="D136" s="146" t="s">
        <v>137</v>
      </c>
      <c r="F136" s="147" t="s">
        <v>297</v>
      </c>
      <c r="I136" s="148"/>
      <c r="L136" s="31"/>
      <c r="M136" s="149"/>
      <c r="T136" s="53"/>
      <c r="AT136" s="16" t="s">
        <v>137</v>
      </c>
      <c r="AU136" s="16" t="s">
        <v>89</v>
      </c>
    </row>
    <row r="137" spans="2:65" s="1" customFormat="1" ht="39">
      <c r="B137" s="31"/>
      <c r="D137" s="146" t="s">
        <v>138</v>
      </c>
      <c r="F137" s="150" t="s">
        <v>298</v>
      </c>
      <c r="I137" s="148"/>
      <c r="L137" s="31"/>
      <c r="M137" s="149"/>
      <c r="T137" s="53"/>
      <c r="AT137" s="16" t="s">
        <v>138</v>
      </c>
      <c r="AU137" s="16" t="s">
        <v>89</v>
      </c>
    </row>
    <row r="138" spans="2:65" s="1" customFormat="1" ht="21.75" customHeight="1">
      <c r="B138" s="31"/>
      <c r="C138" s="132" t="s">
        <v>127</v>
      </c>
      <c r="D138" s="132" t="s">
        <v>131</v>
      </c>
      <c r="E138" s="133" t="s">
        <v>253</v>
      </c>
      <c r="F138" s="134" t="s">
        <v>280</v>
      </c>
      <c r="G138" s="135" t="s">
        <v>255</v>
      </c>
      <c r="H138" s="136">
        <v>36.1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44</v>
      </c>
      <c r="P138" s="142">
        <f>O138*H138</f>
        <v>0</v>
      </c>
      <c r="Q138" s="142">
        <v>4.0000000000000002E-4</v>
      </c>
      <c r="R138" s="142">
        <f>Q138*H138</f>
        <v>1.4440000000000001E-2</v>
      </c>
      <c r="S138" s="142">
        <v>0</v>
      </c>
      <c r="T138" s="143">
        <f>S138*H138</f>
        <v>0</v>
      </c>
      <c r="AR138" s="144" t="s">
        <v>199</v>
      </c>
      <c r="AT138" s="144" t="s">
        <v>131</v>
      </c>
      <c r="AU138" s="144" t="s">
        <v>89</v>
      </c>
      <c r="AY138" s="16" t="s">
        <v>128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87</v>
      </c>
      <c r="BK138" s="145">
        <f>ROUND(I138*H138,2)</f>
        <v>0</v>
      </c>
      <c r="BL138" s="16" t="s">
        <v>199</v>
      </c>
      <c r="BM138" s="144" t="s">
        <v>281</v>
      </c>
    </row>
    <row r="139" spans="2:65" s="1" customFormat="1" ht="19.5">
      <c r="B139" s="31"/>
      <c r="D139" s="146" t="s">
        <v>137</v>
      </c>
      <c r="F139" s="147" t="s">
        <v>257</v>
      </c>
      <c r="I139" s="148"/>
      <c r="L139" s="31"/>
      <c r="M139" s="149"/>
      <c r="T139" s="53"/>
      <c r="AT139" s="16" t="s">
        <v>137</v>
      </c>
      <c r="AU139" s="16" t="s">
        <v>89</v>
      </c>
    </row>
    <row r="140" spans="2:65" s="1" customFormat="1" ht="29.25">
      <c r="B140" s="31"/>
      <c r="D140" s="146" t="s">
        <v>138</v>
      </c>
      <c r="F140" s="150" t="s">
        <v>258</v>
      </c>
      <c r="I140" s="148"/>
      <c r="L140" s="31"/>
      <c r="M140" s="149"/>
      <c r="T140" s="53"/>
      <c r="AT140" s="16" t="s">
        <v>138</v>
      </c>
      <c r="AU140" s="16" t="s">
        <v>89</v>
      </c>
    </row>
    <row r="141" spans="2:65" s="12" customFormat="1">
      <c r="B141" s="154"/>
      <c r="D141" s="146" t="s">
        <v>202</v>
      </c>
      <c r="E141" s="155" t="s">
        <v>1</v>
      </c>
      <c r="F141" s="156" t="s">
        <v>299</v>
      </c>
      <c r="H141" s="157">
        <v>12.1</v>
      </c>
      <c r="I141" s="158"/>
      <c r="L141" s="154"/>
      <c r="M141" s="159"/>
      <c r="T141" s="160"/>
      <c r="AT141" s="155" t="s">
        <v>202</v>
      </c>
      <c r="AU141" s="155" t="s">
        <v>89</v>
      </c>
      <c r="AV141" s="12" t="s">
        <v>89</v>
      </c>
      <c r="AW141" s="12" t="s">
        <v>34</v>
      </c>
      <c r="AX141" s="12" t="s">
        <v>79</v>
      </c>
      <c r="AY141" s="155" t="s">
        <v>128</v>
      </c>
    </row>
    <row r="142" spans="2:65" s="12" customFormat="1">
      <c r="B142" s="154"/>
      <c r="D142" s="146" t="s">
        <v>202</v>
      </c>
      <c r="E142" s="155" t="s">
        <v>1</v>
      </c>
      <c r="F142" s="156" t="s">
        <v>300</v>
      </c>
      <c r="H142" s="157">
        <v>24</v>
      </c>
      <c r="I142" s="158"/>
      <c r="L142" s="154"/>
      <c r="M142" s="159"/>
      <c r="T142" s="160"/>
      <c r="AT142" s="155" t="s">
        <v>202</v>
      </c>
      <c r="AU142" s="155" t="s">
        <v>89</v>
      </c>
      <c r="AV142" s="12" t="s">
        <v>89</v>
      </c>
      <c r="AW142" s="12" t="s">
        <v>34</v>
      </c>
      <c r="AX142" s="12" t="s">
        <v>79</v>
      </c>
      <c r="AY142" s="155" t="s">
        <v>128</v>
      </c>
    </row>
    <row r="143" spans="2:65" s="14" customFormat="1">
      <c r="B143" s="167"/>
      <c r="D143" s="146" t="s">
        <v>202</v>
      </c>
      <c r="E143" s="168" t="s">
        <v>1</v>
      </c>
      <c r="F143" s="169" t="s">
        <v>206</v>
      </c>
      <c r="H143" s="170">
        <v>36.1</v>
      </c>
      <c r="I143" s="171"/>
      <c r="L143" s="167"/>
      <c r="M143" s="172"/>
      <c r="T143" s="173"/>
      <c r="AT143" s="168" t="s">
        <v>202</v>
      </c>
      <c r="AU143" s="168" t="s">
        <v>89</v>
      </c>
      <c r="AV143" s="14" t="s">
        <v>152</v>
      </c>
      <c r="AW143" s="14" t="s">
        <v>34</v>
      </c>
      <c r="AX143" s="14" t="s">
        <v>87</v>
      </c>
      <c r="AY143" s="168" t="s">
        <v>128</v>
      </c>
    </row>
    <row r="144" spans="2:65" s="1" customFormat="1" ht="33" customHeight="1">
      <c r="B144" s="31"/>
      <c r="C144" s="132" t="s">
        <v>160</v>
      </c>
      <c r="D144" s="132" t="s">
        <v>131</v>
      </c>
      <c r="E144" s="133" t="s">
        <v>301</v>
      </c>
      <c r="F144" s="134" t="s">
        <v>302</v>
      </c>
      <c r="G144" s="135" t="s">
        <v>255</v>
      </c>
      <c r="H144" s="136">
        <v>36.1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44</v>
      </c>
      <c r="P144" s="142">
        <f>O144*H144</f>
        <v>0</v>
      </c>
      <c r="Q144" s="142">
        <v>4.0000000000000002E-4</v>
      </c>
      <c r="R144" s="142">
        <f>Q144*H144</f>
        <v>1.4440000000000001E-2</v>
      </c>
      <c r="S144" s="142">
        <v>0</v>
      </c>
      <c r="T144" s="143">
        <f>S144*H144</f>
        <v>0</v>
      </c>
      <c r="AR144" s="144" t="s">
        <v>199</v>
      </c>
      <c r="AT144" s="144" t="s">
        <v>131</v>
      </c>
      <c r="AU144" s="144" t="s">
        <v>89</v>
      </c>
      <c r="AY144" s="16" t="s">
        <v>128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87</v>
      </c>
      <c r="BK144" s="145">
        <f>ROUND(I144*H144,2)</f>
        <v>0</v>
      </c>
      <c r="BL144" s="16" t="s">
        <v>199</v>
      </c>
      <c r="BM144" s="144" t="s">
        <v>264</v>
      </c>
    </row>
    <row r="145" spans="2:51" s="1" customFormat="1" ht="19.5">
      <c r="B145" s="31"/>
      <c r="D145" s="146" t="s">
        <v>137</v>
      </c>
      <c r="F145" s="147" t="s">
        <v>263</v>
      </c>
      <c r="I145" s="148"/>
      <c r="L145" s="31"/>
      <c r="M145" s="149"/>
      <c r="T145" s="53"/>
      <c r="AT145" s="16" t="s">
        <v>137</v>
      </c>
      <c r="AU145" s="16" t="s">
        <v>89</v>
      </c>
    </row>
    <row r="146" spans="2:51" s="1" customFormat="1" ht="126.75">
      <c r="B146" s="31"/>
      <c r="D146" s="146" t="s">
        <v>138</v>
      </c>
      <c r="F146" s="150" t="s">
        <v>303</v>
      </c>
      <c r="I146" s="148"/>
      <c r="L146" s="31"/>
      <c r="M146" s="149"/>
      <c r="T146" s="53"/>
      <c r="AT146" s="16" t="s">
        <v>138</v>
      </c>
      <c r="AU146" s="16" t="s">
        <v>89</v>
      </c>
    </row>
    <row r="147" spans="2:51" s="12" customFormat="1">
      <c r="B147" s="154"/>
      <c r="D147" s="146" t="s">
        <v>202</v>
      </c>
      <c r="E147" s="155" t="s">
        <v>1</v>
      </c>
      <c r="F147" s="156" t="s">
        <v>299</v>
      </c>
      <c r="H147" s="157">
        <v>12.1</v>
      </c>
      <c r="I147" s="158"/>
      <c r="L147" s="154"/>
      <c r="M147" s="159"/>
      <c r="T147" s="160"/>
      <c r="AT147" s="155" t="s">
        <v>202</v>
      </c>
      <c r="AU147" s="155" t="s">
        <v>89</v>
      </c>
      <c r="AV147" s="12" t="s">
        <v>89</v>
      </c>
      <c r="AW147" s="12" t="s">
        <v>34</v>
      </c>
      <c r="AX147" s="12" t="s">
        <v>79</v>
      </c>
      <c r="AY147" s="155" t="s">
        <v>128</v>
      </c>
    </row>
    <row r="148" spans="2:51" s="12" customFormat="1">
      <c r="B148" s="154"/>
      <c r="D148" s="146" t="s">
        <v>202</v>
      </c>
      <c r="E148" s="155" t="s">
        <v>1</v>
      </c>
      <c r="F148" s="156" t="s">
        <v>300</v>
      </c>
      <c r="H148" s="157">
        <v>24</v>
      </c>
      <c r="I148" s="158"/>
      <c r="L148" s="154"/>
      <c r="M148" s="159"/>
      <c r="T148" s="160"/>
      <c r="AT148" s="155" t="s">
        <v>202</v>
      </c>
      <c r="AU148" s="155" t="s">
        <v>89</v>
      </c>
      <c r="AV148" s="12" t="s">
        <v>89</v>
      </c>
      <c r="AW148" s="12" t="s">
        <v>34</v>
      </c>
      <c r="AX148" s="12" t="s">
        <v>79</v>
      </c>
      <c r="AY148" s="155" t="s">
        <v>128</v>
      </c>
    </row>
    <row r="149" spans="2:51" s="14" customFormat="1">
      <c r="B149" s="167"/>
      <c r="D149" s="146" t="s">
        <v>202</v>
      </c>
      <c r="E149" s="168" t="s">
        <v>1</v>
      </c>
      <c r="F149" s="169" t="s">
        <v>206</v>
      </c>
      <c r="H149" s="170">
        <v>36.1</v>
      </c>
      <c r="I149" s="171"/>
      <c r="L149" s="167"/>
      <c r="M149" s="174"/>
      <c r="N149" s="175"/>
      <c r="O149" s="175"/>
      <c r="P149" s="175"/>
      <c r="Q149" s="175"/>
      <c r="R149" s="175"/>
      <c r="S149" s="175"/>
      <c r="T149" s="176"/>
      <c r="AT149" s="168" t="s">
        <v>202</v>
      </c>
      <c r="AU149" s="168" t="s">
        <v>89</v>
      </c>
      <c r="AV149" s="14" t="s">
        <v>152</v>
      </c>
      <c r="AW149" s="14" t="s">
        <v>34</v>
      </c>
      <c r="AX149" s="14" t="s">
        <v>87</v>
      </c>
      <c r="AY149" s="168" t="s">
        <v>128</v>
      </c>
    </row>
    <row r="150" spans="2:51" s="1" customFormat="1" ht="6.95" customHeight="1"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31"/>
    </row>
  </sheetData>
  <sheetProtection algorithmName="SHA-512" hashValue="CaQpwTnd7aDjwrNHPYDmxzGUb44aWKPrTCfswiyuQMJB1eMK87ATUH2UewEiPL3uNRea0MpcGLeZZgz38QRW+g==" saltValue="eVGqFdkdbrEFZL3AI/sEDmNCObXc5kqln39EOz2tsqVxmlUOCRQPHoyXVT7unPR7RL5E0RFnDgy4xhhxGnCWFA==" spinCount="100000" sheet="1" objects="1" scenarios="1" formatColumns="0" formatRows="0" autoFilter="0"/>
  <autoFilter ref="C117:K149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8" ma:contentTypeDescription="Create a new document." ma:contentTypeScope="" ma:versionID="dce1ed23ea0559f424e2a9383a1b34bc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9de83f86bf72aef4cb4ba71263dbd44f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F8FD7D-3424-49B5-A2E8-1475F932E858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customXml/itemProps2.xml><?xml version="1.0" encoding="utf-8"?>
<ds:datastoreItem xmlns:ds="http://schemas.openxmlformats.org/officeDocument/2006/customXml" ds:itemID="{CBD444C4-B4DA-4D95-B3B1-D37051C5C6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D0B3B8-39C9-4FDB-9D6B-BE60EE2D3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VRN</vt:lpstr>
      <vt:lpstr>01 - PS 01</vt:lpstr>
      <vt:lpstr>02 - PS 02</vt:lpstr>
      <vt:lpstr>03 - PS 03</vt:lpstr>
      <vt:lpstr>'00 - VRN'!Názvy_tisku</vt:lpstr>
      <vt:lpstr>'01 - PS 01'!Názvy_tisku</vt:lpstr>
      <vt:lpstr>'02 - PS 02'!Názvy_tisku</vt:lpstr>
      <vt:lpstr>'03 - PS 03'!Názvy_tisku</vt:lpstr>
      <vt:lpstr>'Rekapitulace stavby'!Názvy_tisku</vt:lpstr>
      <vt:lpstr>'00 - VRN'!Oblast_tisku</vt:lpstr>
      <vt:lpstr>'01 - PS 01'!Oblast_tisku</vt:lpstr>
      <vt:lpstr>'02 - PS 02'!Oblast_tisku</vt:lpstr>
      <vt:lpstr>'03 - PS 03'!Oblast_tisku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Milada K.</dc:creator>
  <cp:keywords/>
  <dc:description/>
  <cp:lastModifiedBy>Schindler Jiří</cp:lastModifiedBy>
  <cp:revision/>
  <dcterms:created xsi:type="dcterms:W3CDTF">2024-02-27T16:04:09Z</dcterms:created>
  <dcterms:modified xsi:type="dcterms:W3CDTF">2024-03-28T07:05:11Z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2024-02-27T16:25:33Z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ea9f1153-01f0-49bd-817e-6f31d2e09f62</vt:lpwstr>
  </property>
  <property fmtid="{D5CDD505-2E9C-101B-9397-08002B2CF9AE}" pid="8" name="MSIP_Label_43f08ec5-d6d9-4227-8387-ccbfcb3632c4_ContentBits">
    <vt:lpwstr>0</vt:lpwstr>
  </property>
  <property fmtid="{D5CDD505-2E9C-101B-9397-08002B2CF9AE}" pid="9" name="ContentTypeId">
    <vt:lpwstr>0x010100C65ECA69B4CC39459CF879808734A6B5</vt:lpwstr>
  </property>
  <property fmtid="{D5CDD505-2E9C-101B-9397-08002B2CF9AE}" pid="10" name="MediaServiceImageTags">
    <vt:lpwstr/>
  </property>
</Properties>
</file>